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ber\Documents\Upper Providence Twp\Ambulance\Ambulance Budget\"/>
    </mc:Choice>
  </mc:AlternateContent>
  <xr:revisionPtr revIDLastSave="0" documentId="13_ncr:1_{0D78A748-5895-4CB8-9FFC-2DFC5371A2B3}" xr6:coauthVersionLast="31" xr6:coauthVersionMax="31" xr10:uidLastSave="{00000000-0000-0000-0000-000000000000}"/>
  <bookViews>
    <workbookView xWindow="0" yWindow="0" windowWidth="14390" windowHeight="3790" xr2:uid="{00000000-000D-0000-FFFF-FFFF00000000}"/>
  </bookViews>
  <sheets>
    <sheet name="Summary" sheetId="7" r:id="rId1"/>
    <sheet name="Response Projection" sheetId="6" r:id="rId2"/>
    <sheet name="2016 UP Billed Data" sheetId="5" r:id="rId3"/>
    <sheet name="2016 UP Responses" sheetId="8" r:id="rId4"/>
  </sheets>
  <externalReferences>
    <externalReference r:id="rId5"/>
  </externalReferences>
  <definedNames>
    <definedName name="_xlnm.Print_Area" localSheetId="2">'2016 UP Billed Data'!$A$1:$L$83</definedName>
    <definedName name="_xlnm.Print_Area" localSheetId="1">'Response Projection'!$A$1:$N$14</definedName>
  </definedNames>
  <calcPr calcId="179017"/>
</workbook>
</file>

<file path=xl/calcChain.xml><?xml version="1.0" encoding="utf-8"?>
<calcChain xmlns="http://schemas.openxmlformats.org/spreadsheetml/2006/main">
  <c r="W90" i="8" l="1"/>
  <c r="T90" i="8"/>
  <c r="K90" i="8"/>
  <c r="Q90" i="8"/>
  <c r="N90" i="8"/>
  <c r="Q92" i="8" s="1"/>
  <c r="Q93" i="8" s="1"/>
  <c r="H90" i="8"/>
  <c r="E90" i="8"/>
  <c r="B90" i="8"/>
  <c r="E92" i="8" s="1"/>
  <c r="E94" i="8" s="1"/>
  <c r="W98" i="8" l="1"/>
  <c r="Q94" i="8"/>
  <c r="W92" i="8"/>
  <c r="W93" i="8" s="1"/>
  <c r="W104" i="8"/>
  <c r="W99" i="8"/>
  <c r="W101" i="8" s="1"/>
  <c r="W97" i="8"/>
  <c r="W100" i="8" s="1"/>
  <c r="N12" i="6" s="1"/>
  <c r="W94" i="8"/>
  <c r="E93" i="8"/>
  <c r="K92" i="8"/>
  <c r="K93" i="8" s="1"/>
  <c r="N36" i="7"/>
  <c r="K94" i="8" l="1"/>
  <c r="I13" i="7"/>
  <c r="G80" i="5"/>
  <c r="G82" i="5" s="1"/>
  <c r="N13" i="7" l="1"/>
  <c r="K11" i="6"/>
  <c r="J11" i="6"/>
  <c r="I11" i="6"/>
  <c r="H11" i="6"/>
  <c r="G11" i="6"/>
  <c r="F11" i="6"/>
  <c r="E11" i="6"/>
  <c r="D11" i="6"/>
  <c r="C11" i="6"/>
  <c r="B11" i="6"/>
  <c r="N10" i="6"/>
  <c r="I36" i="7" l="1"/>
  <c r="B9" i="7"/>
  <c r="B24" i="7"/>
  <c r="B23" i="7"/>
  <c r="B17" i="7"/>
  <c r="B21" i="7" s="1"/>
  <c r="H80" i="5"/>
  <c r="N14" i="7" s="1"/>
  <c r="F80" i="5"/>
  <c r="N12" i="7" s="1"/>
  <c r="E80" i="5"/>
  <c r="N11" i="7" s="1"/>
  <c r="D80" i="5"/>
  <c r="N10" i="7" s="1"/>
  <c r="B80" i="5"/>
  <c r="C80" i="5"/>
  <c r="I80" i="5" s="1"/>
  <c r="H76" i="5"/>
  <c r="F76" i="5"/>
  <c r="I12" i="7" s="1"/>
  <c r="E76" i="5"/>
  <c r="I11" i="7" s="1"/>
  <c r="D76" i="5"/>
  <c r="C76" i="5"/>
  <c r="B76" i="5"/>
  <c r="I8" i="7" s="1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I18" i="5"/>
  <c r="J18" i="5"/>
  <c r="I19" i="5"/>
  <c r="J19" i="5"/>
  <c r="I20" i="5"/>
  <c r="J20" i="5"/>
  <c r="I21" i="5"/>
  <c r="J21" i="5"/>
  <c r="I22" i="5"/>
  <c r="J22" i="5"/>
  <c r="I23" i="5"/>
  <c r="J23" i="5"/>
  <c r="I24" i="5"/>
  <c r="J24" i="5"/>
  <c r="I25" i="5"/>
  <c r="J25" i="5"/>
  <c r="I26" i="5"/>
  <c r="J26" i="5"/>
  <c r="I27" i="5"/>
  <c r="J27" i="5"/>
  <c r="I28" i="5"/>
  <c r="J28" i="5"/>
  <c r="I29" i="5"/>
  <c r="J29" i="5"/>
  <c r="I30" i="5"/>
  <c r="J30" i="5"/>
  <c r="I31" i="5"/>
  <c r="J31" i="5"/>
  <c r="I32" i="5"/>
  <c r="J32" i="5"/>
  <c r="I33" i="5"/>
  <c r="J33" i="5"/>
  <c r="I34" i="5"/>
  <c r="J34" i="5"/>
  <c r="I35" i="5"/>
  <c r="J35" i="5"/>
  <c r="I36" i="5"/>
  <c r="J36" i="5"/>
  <c r="I37" i="5"/>
  <c r="J37" i="5"/>
  <c r="I38" i="5"/>
  <c r="J38" i="5"/>
  <c r="I39" i="5"/>
  <c r="J39" i="5"/>
  <c r="I40" i="5"/>
  <c r="J40" i="5"/>
  <c r="I41" i="5"/>
  <c r="J41" i="5"/>
  <c r="I42" i="5"/>
  <c r="J42" i="5"/>
  <c r="I43" i="5"/>
  <c r="J43" i="5"/>
  <c r="I44" i="5"/>
  <c r="J44" i="5"/>
  <c r="I45" i="5"/>
  <c r="J45" i="5"/>
  <c r="I46" i="5"/>
  <c r="J46" i="5"/>
  <c r="I47" i="5"/>
  <c r="J47" i="5"/>
  <c r="I48" i="5"/>
  <c r="J48" i="5"/>
  <c r="I49" i="5"/>
  <c r="J49" i="5"/>
  <c r="I50" i="5"/>
  <c r="J50" i="5"/>
  <c r="I51" i="5"/>
  <c r="J51" i="5"/>
  <c r="I52" i="5"/>
  <c r="J52" i="5"/>
  <c r="I53" i="5"/>
  <c r="J53" i="5"/>
  <c r="I54" i="5"/>
  <c r="J54" i="5"/>
  <c r="I55" i="5"/>
  <c r="J55" i="5"/>
  <c r="I56" i="5"/>
  <c r="J56" i="5"/>
  <c r="I57" i="5"/>
  <c r="J57" i="5"/>
  <c r="I58" i="5"/>
  <c r="J58" i="5"/>
  <c r="I59" i="5"/>
  <c r="J59" i="5"/>
  <c r="I60" i="5"/>
  <c r="J60" i="5"/>
  <c r="I61" i="5"/>
  <c r="J61" i="5"/>
  <c r="I62" i="5"/>
  <c r="J62" i="5"/>
  <c r="I63" i="5"/>
  <c r="J63" i="5"/>
  <c r="I64" i="5"/>
  <c r="J64" i="5"/>
  <c r="I65" i="5"/>
  <c r="J65" i="5"/>
  <c r="I66" i="5"/>
  <c r="J66" i="5"/>
  <c r="I67" i="5"/>
  <c r="J67" i="5"/>
  <c r="I68" i="5"/>
  <c r="J68" i="5"/>
  <c r="I69" i="5"/>
  <c r="J69" i="5"/>
  <c r="I70" i="5"/>
  <c r="J70" i="5"/>
  <c r="I71" i="5"/>
  <c r="J71" i="5"/>
  <c r="I72" i="5"/>
  <c r="J72" i="5"/>
  <c r="I73" i="5"/>
  <c r="J73" i="5"/>
  <c r="I74" i="5"/>
  <c r="J74" i="5"/>
  <c r="I75" i="5"/>
  <c r="J75" i="5"/>
  <c r="I79" i="5"/>
  <c r="J79" i="5"/>
  <c r="N8" i="7"/>
  <c r="I14" i="7"/>
  <c r="I9" i="7"/>
  <c r="B8" i="7"/>
  <c r="B27" i="7"/>
  <c r="B26" i="7"/>
  <c r="M30" i="7"/>
  <c r="M32" i="7" s="1"/>
  <c r="L30" i="7"/>
  <c r="L31" i="7" s="1"/>
  <c r="I30" i="7"/>
  <c r="H32" i="7"/>
  <c r="H31" i="7"/>
  <c r="G31" i="7"/>
  <c r="G32" i="7"/>
  <c r="M8" i="6"/>
  <c r="L8" i="6"/>
  <c r="L7" i="6"/>
  <c r="M7" i="6"/>
  <c r="L9" i="6"/>
  <c r="M9" i="6"/>
  <c r="B82" i="5" l="1"/>
  <c r="M11" i="6"/>
  <c r="K65" i="5"/>
  <c r="L11" i="6"/>
  <c r="N8" i="6"/>
  <c r="C82" i="5"/>
  <c r="H82" i="5"/>
  <c r="J82" i="5" s="1"/>
  <c r="K82" i="5" s="1"/>
  <c r="D82" i="5"/>
  <c r="I10" i="7"/>
  <c r="I82" i="5"/>
  <c r="I76" i="5"/>
  <c r="F82" i="5"/>
  <c r="N7" i="6"/>
  <c r="K22" i="5"/>
  <c r="J76" i="5"/>
  <c r="J80" i="5"/>
  <c r="K80" i="5" s="1"/>
  <c r="E82" i="5"/>
  <c r="C33" i="7"/>
  <c r="B33" i="7"/>
  <c r="B28" i="7"/>
  <c r="C28" i="7"/>
  <c r="I31" i="7"/>
  <c r="C21" i="7"/>
  <c r="K33" i="5"/>
  <c r="K54" i="5"/>
  <c r="N9" i="7"/>
  <c r="N16" i="7" s="1"/>
  <c r="K38" i="5"/>
  <c r="K17" i="5"/>
  <c r="K70" i="5"/>
  <c r="K49" i="5"/>
  <c r="K6" i="5"/>
  <c r="K73" i="5"/>
  <c r="K62" i="5"/>
  <c r="K41" i="5"/>
  <c r="K39" i="5"/>
  <c r="K30" i="5"/>
  <c r="K9" i="5"/>
  <c r="K57" i="5"/>
  <c r="K46" i="5"/>
  <c r="K25" i="5"/>
  <c r="K14" i="5"/>
  <c r="K74" i="5"/>
  <c r="K69" i="5"/>
  <c r="K60" i="5"/>
  <c r="K58" i="5"/>
  <c r="K53" i="5"/>
  <c r="K44" i="5"/>
  <c r="K42" i="5"/>
  <c r="K37" i="5"/>
  <c r="K26" i="5"/>
  <c r="K21" i="5"/>
  <c r="K10" i="5"/>
  <c r="K79" i="5"/>
  <c r="K66" i="5"/>
  <c r="K61" i="5"/>
  <c r="K50" i="5"/>
  <c r="K45" i="5"/>
  <c r="K36" i="5"/>
  <c r="K34" i="5"/>
  <c r="K29" i="5"/>
  <c r="K18" i="5"/>
  <c r="K13" i="5"/>
  <c r="K67" i="5"/>
  <c r="K64" i="5"/>
  <c r="K59" i="5"/>
  <c r="K56" i="5"/>
  <c r="K51" i="5"/>
  <c r="K43" i="5"/>
  <c r="K40" i="5"/>
  <c r="K35" i="5"/>
  <c r="K24" i="5"/>
  <c r="K19" i="5"/>
  <c r="K16" i="5"/>
  <c r="K11" i="5"/>
  <c r="K71" i="5"/>
  <c r="K68" i="5"/>
  <c r="K63" i="5"/>
  <c r="K55" i="5"/>
  <c r="K52" i="5"/>
  <c r="K47" i="5"/>
  <c r="K31" i="5"/>
  <c r="K28" i="5"/>
  <c r="K23" i="5"/>
  <c r="K20" i="5"/>
  <c r="K15" i="5"/>
  <c r="K12" i="5"/>
  <c r="K7" i="5"/>
  <c r="K75" i="5"/>
  <c r="K72" i="5"/>
  <c r="K48" i="5"/>
  <c r="K32" i="5"/>
  <c r="K27" i="5"/>
  <c r="K8" i="5"/>
  <c r="I15" i="7"/>
  <c r="I16" i="7"/>
  <c r="I32" i="7"/>
  <c r="H33" i="7"/>
  <c r="M31" i="7"/>
  <c r="N31" i="7" s="1"/>
  <c r="L32" i="7"/>
  <c r="N32" i="7" s="1"/>
  <c r="N30" i="7"/>
  <c r="G33" i="7"/>
  <c r="N9" i="6"/>
  <c r="K76" i="5" l="1"/>
  <c r="N11" i="6"/>
  <c r="N13" i="6" s="1"/>
  <c r="I22" i="7" s="1"/>
  <c r="I17" i="7"/>
  <c r="C14" i="7"/>
  <c r="B14" i="7" s="1"/>
  <c r="I33" i="7"/>
  <c r="I35" i="7" s="1"/>
  <c r="I37" i="7" s="1"/>
  <c r="N15" i="7"/>
  <c r="N17" i="7" s="1"/>
  <c r="M33" i="7"/>
  <c r="L33" i="7"/>
  <c r="I24" i="7" l="1"/>
  <c r="C7" i="7" s="1"/>
  <c r="C10" i="7" s="1"/>
  <c r="N33" i="7"/>
  <c r="N35" i="7" s="1"/>
  <c r="N37" i="7" s="1"/>
  <c r="C13" i="7" s="1"/>
  <c r="B13" i="7" s="1"/>
  <c r="B15" i="7" s="1"/>
  <c r="B30" i="7" s="1"/>
  <c r="B7" i="7" l="1"/>
  <c r="B10" i="7" s="1"/>
  <c r="B34" i="7" s="1"/>
  <c r="C15" i="7"/>
  <c r="B32" i="7" l="1"/>
  <c r="B36" i="7" s="1"/>
  <c r="C30" i="7"/>
  <c r="C34" i="7" s="1"/>
  <c r="C32" i="7"/>
  <c r="C36" i="7" l="1"/>
</calcChain>
</file>

<file path=xl/sharedStrings.xml><?xml version="1.0" encoding="utf-8"?>
<sst xmlns="http://schemas.openxmlformats.org/spreadsheetml/2006/main" count="581" uniqueCount="445">
  <si>
    <t>2nd Ave</t>
  </si>
  <si>
    <t>Roboda Blvd</t>
  </si>
  <si>
    <t>Market St</t>
  </si>
  <si>
    <t>S Lewis Rd</t>
  </si>
  <si>
    <t>Orchard Ct</t>
  </si>
  <si>
    <t>Mennonite Rd</t>
  </si>
  <si>
    <t>Black Rock Rd</t>
  </si>
  <si>
    <t>Bennington Rd</t>
  </si>
  <si>
    <t>Gay St</t>
  </si>
  <si>
    <t>Providence Forge Rd</t>
  </si>
  <si>
    <t>Cochise Ln</t>
  </si>
  <si>
    <t>Egypt Rd</t>
  </si>
  <si>
    <t>Cheyenne Rd</t>
  </si>
  <si>
    <t>Yeager Rd</t>
  </si>
  <si>
    <t>Buckwalter Rd</t>
  </si>
  <si>
    <t>Country Ridge Dr</t>
  </si>
  <si>
    <t>Crescent Ln</t>
  </si>
  <si>
    <t>Georgetown Ct</t>
  </si>
  <si>
    <t>Union St</t>
  </si>
  <si>
    <t>Mingo Rd</t>
  </si>
  <si>
    <t>Bellmont Dr</t>
  </si>
  <si>
    <t>Nutmeg Ct</t>
  </si>
  <si>
    <t>Vaughn Rd</t>
  </si>
  <si>
    <t>Vista Dr</t>
  </si>
  <si>
    <t>Missimer Dr</t>
  </si>
  <si>
    <t>Steeplechase Ln</t>
  </si>
  <si>
    <t>Lenape Cir</t>
  </si>
  <si>
    <t>Little Turtle Cir</t>
  </si>
  <si>
    <t>Red Cloud Cir</t>
  </si>
  <si>
    <t>Schoolside Ct</t>
  </si>
  <si>
    <t>Fruit Farm Rd</t>
  </si>
  <si>
    <t>Cresson Blvd</t>
  </si>
  <si>
    <t>Keokuk Rd</t>
  </si>
  <si>
    <t>Fords Edge</t>
  </si>
  <si>
    <t>Campus Dr</t>
  </si>
  <si>
    <t>Commerce Dr</t>
  </si>
  <si>
    <t>S Trappe Rd</t>
  </si>
  <si>
    <t>Crosshill Rd</t>
  </si>
  <si>
    <t>Iroquois Dr</t>
  </si>
  <si>
    <t>Colin Dr</t>
  </si>
  <si>
    <t>Front St</t>
  </si>
  <si>
    <t>Arcola Rd</t>
  </si>
  <si>
    <t>Buckwalter Cir</t>
  </si>
  <si>
    <t>422 W @ Royersford</t>
  </si>
  <si>
    <t>Sloan Rd</t>
  </si>
  <si>
    <t>422 E @ Collegeville</t>
  </si>
  <si>
    <t>422 E @ Royersford</t>
  </si>
  <si>
    <t>422 W @ Collegeville</t>
  </si>
  <si>
    <t>S Trappe Rd and Black Rock Rd</t>
  </si>
  <si>
    <t>S Collegeville Rd</t>
  </si>
  <si>
    <t>2nd Ave and Vaughn Rd</t>
  </si>
  <si>
    <t>Black Rock Rd and 2nd Ave</t>
  </si>
  <si>
    <t>Cathlyn Ln</t>
  </si>
  <si>
    <t>Char Mar Ln</t>
  </si>
  <si>
    <t>Cree Sq</t>
  </si>
  <si>
    <t>Elmar Cir</t>
  </si>
  <si>
    <t>Hafner Rd</t>
  </si>
  <si>
    <t>Hickory Pl</t>
  </si>
  <si>
    <t>Katie Cir</t>
  </si>
  <si>
    <t>Lizzie Ln</t>
  </si>
  <si>
    <t>Old State Rd</t>
  </si>
  <si>
    <t>Providence Forge Rd and Vaughn Rd</t>
  </si>
  <si>
    <t>S 5th Ave</t>
  </si>
  <si>
    <t>S 6th Ave</t>
  </si>
  <si>
    <t>S 4th Ave</t>
  </si>
  <si>
    <t>School Ln</t>
  </si>
  <si>
    <t>Shawnee Ln</t>
  </si>
  <si>
    <t>Wampenog Cir</t>
  </si>
  <si>
    <t>Marshwood Dr</t>
  </si>
  <si>
    <t>N Quail Dr</t>
  </si>
  <si>
    <t>Street Name</t>
  </si>
  <si>
    <t>Limerick</t>
  </si>
  <si>
    <t>Upper Providence</t>
  </si>
  <si>
    <t>Average Collected</t>
  </si>
  <si>
    <t>Average Recovery</t>
  </si>
  <si>
    <t>Main</t>
  </si>
  <si>
    <t xml:space="preserve">Phoenixville 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</si>
  <si>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</si>
  <si>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</si>
  <si>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</si>
  <si>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</si>
  <si>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</si>
  <si>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</si>
  <si>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</si>
  <si>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</si>
  <si>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</si>
  <si>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</si>
  <si>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</si>
  <si>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</si>
  <si>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</si>
  <si>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Actual</t>
  </si>
  <si>
    <t>Projected</t>
  </si>
  <si>
    <t>Income</t>
  </si>
  <si>
    <t>Monthly</t>
  </si>
  <si>
    <t>Annual</t>
  </si>
  <si>
    <t>EMS Billing</t>
  </si>
  <si>
    <t>Fund Drive</t>
  </si>
  <si>
    <t>Total Operating Income</t>
  </si>
  <si>
    <t>Expenses</t>
  </si>
  <si>
    <t>Payroll</t>
  </si>
  <si>
    <t>Workers Compensation</t>
  </si>
  <si>
    <t>Fuel</t>
  </si>
  <si>
    <t>Insurance</t>
  </si>
  <si>
    <t>Medical Supplies</t>
  </si>
  <si>
    <t>Personnel Total</t>
  </si>
  <si>
    <t>Operations Total</t>
  </si>
  <si>
    <t>EMT</t>
  </si>
  <si>
    <t>Hourly Cost</t>
  </si>
  <si>
    <t xml:space="preserve">  Base</t>
  </si>
  <si>
    <t xml:space="preserve">  Workers Comp</t>
  </si>
  <si>
    <t xml:space="preserve">  Corp Tax</t>
  </si>
  <si>
    <t>EMT-P</t>
  </si>
  <si>
    <t>Crew Cost</t>
  </si>
  <si>
    <t>Standard Crew Cost</t>
  </si>
  <si>
    <t>Hours</t>
  </si>
  <si>
    <t>Standard</t>
  </si>
  <si>
    <t>Overtime/Holiday</t>
  </si>
  <si>
    <t>Annual Standard Crew Cost</t>
  </si>
  <si>
    <t>Annual Overtime Crew Cost</t>
  </si>
  <si>
    <t>Internet/TV/Phone</t>
  </si>
  <si>
    <t>Office Supplies</t>
  </si>
  <si>
    <t>Hours (4% Estimate)</t>
  </si>
  <si>
    <t>Total Expenses</t>
  </si>
  <si>
    <t>Total Income(Loss)</t>
  </si>
  <si>
    <t>Contractual Allowance</t>
  </si>
  <si>
    <t>Net Billed</t>
  </si>
  <si>
    <t>Gross Billed</t>
  </si>
  <si>
    <t>Write-Off</t>
  </si>
  <si>
    <t>Net Collected</t>
  </si>
  <si>
    <t>Average Gross Billed</t>
  </si>
  <si>
    <t>Average Gross Recovery</t>
  </si>
  <si>
    <t xml:space="preserve"> Upper Providence Recovery (Non-Parkhouse)</t>
  </si>
  <si>
    <t>Upper Providence Recovery (Parkhouse)</t>
  </si>
  <si>
    <t>Friendship Historic Unbillable %</t>
  </si>
  <si>
    <t>Billable Calls</t>
  </si>
  <si>
    <t>Projected Call Volume New Upper Providence Truck</t>
  </si>
  <si>
    <t>Exhibit A</t>
  </si>
  <si>
    <t>Exhibit B</t>
  </si>
  <si>
    <t>Friendship Ambulance</t>
  </si>
  <si>
    <t>2016 Billable Upper Providence Calls</t>
  </si>
  <si>
    <t>Responses</t>
  </si>
  <si>
    <t>Black Rock Rd (Parkhouse)</t>
  </si>
  <si>
    <t>Projected Upper Providence Truck Operating Cost Projection</t>
  </si>
  <si>
    <t>As of December 2017</t>
  </si>
  <si>
    <t>Projected Calls (See Exb A)</t>
  </si>
  <si>
    <t>Responses (See Exh B)</t>
  </si>
  <si>
    <t>Office/Occupancy Total</t>
  </si>
  <si>
    <t>Electric/Water</t>
  </si>
  <si>
    <t>Friendship</t>
  </si>
  <si>
    <t>Responsibility</t>
  </si>
  <si>
    <t>Total Income(Loss) Friendship</t>
  </si>
  <si>
    <t>Upper Providence Subsidized Costs</t>
  </si>
  <si>
    <t>Vehicle Amortization (7 Year Life)</t>
  </si>
  <si>
    <t>Cap Cost Amort. (Cardiac Monitor/Radios/Etc.) (5 year Life)</t>
  </si>
  <si>
    <t>Avg Collected Per Billable Call UP (See Exh B)</t>
  </si>
  <si>
    <t>Upper Providence Call/Bill Volume Assumption</t>
  </si>
  <si>
    <t>Payroll Assumptions</t>
  </si>
  <si>
    <t>Upper Providence Truck Projection</t>
  </si>
  <si>
    <t>Rent (Friendship Historcal Avg)</t>
  </si>
  <si>
    <t>Annual Donations/Contributions (Pharma)</t>
  </si>
  <si>
    <t>Holiday/Overtime Crew Cost</t>
  </si>
  <si>
    <t>322 Sub Station</t>
  </si>
  <si>
    <t>Projected New Truck Call Volume LP/Trappe Area (Based on 2017 Info Provided By Trappe Ambulance and LP Estimate)</t>
  </si>
  <si>
    <t xml:space="preserve">Total Calls Assumed </t>
  </si>
  <si>
    <t>Balance Due</t>
  </si>
  <si>
    <t xml:space="preserve">ASHBRIDGE CT </t>
  </si>
  <si>
    <t xml:space="preserve">AUBREY CT </t>
  </si>
  <si>
    <t xml:space="preserve">AUBREY LN </t>
  </si>
  <si>
    <t xml:space="preserve">BECHTEL RD </t>
  </si>
  <si>
    <t xml:space="preserve">BECHTEL RD / SPRING MILL LN </t>
  </si>
  <si>
    <t xml:space="preserve">BELLMONT DR </t>
  </si>
  <si>
    <t xml:space="preserve">BORO LINE RD / S LEWIS RD </t>
  </si>
  <si>
    <t xml:space="preserve">BOROUGH LINE RD </t>
  </si>
  <si>
    <t xml:space="preserve">BRIDLE LN </t>
  </si>
  <si>
    <t xml:space="preserve">BUTTONWOOD DR </t>
  </si>
  <si>
    <t xml:space="preserve">CAMBRIDGE DR </t>
  </si>
  <si>
    <t xml:space="preserve">CHERRYWOOD CT </t>
  </si>
  <si>
    <t xml:space="preserve">COLLEGE AVE </t>
  </si>
  <si>
    <t xml:space="preserve">COTTONWOOD DR </t>
  </si>
  <si>
    <t xml:space="preserve">DONNY BROOK WAY </t>
  </si>
  <si>
    <t xml:space="preserve">FAIRFIELD CIR N </t>
  </si>
  <si>
    <t xml:space="preserve">FAIRFIELD CIR W </t>
  </si>
  <si>
    <t xml:space="preserve">GREENWOOD AVE </t>
  </si>
  <si>
    <t xml:space="preserve">HAWTHORNE CT </t>
  </si>
  <si>
    <t xml:space="preserve">HEMLOCK DR </t>
  </si>
  <si>
    <t xml:space="preserve">HESS RD </t>
  </si>
  <si>
    <t xml:space="preserve">HILLCREST CT </t>
  </si>
  <si>
    <t xml:space="preserve">HONEYLOCUST CT </t>
  </si>
  <si>
    <t xml:space="preserve">HOPWOOD RD </t>
  </si>
  <si>
    <t xml:space="preserve">HOPWOOD RD / DONNY BROOK WAY </t>
  </si>
  <si>
    <t xml:space="preserve">HOPWOOD RD / HARVEST LN </t>
  </si>
  <si>
    <t xml:space="preserve">HOPWOOD RD / MORGAN LN </t>
  </si>
  <si>
    <t xml:space="preserve">HOPWOOD RD / OLD RT29 </t>
  </si>
  <si>
    <t xml:space="preserve">IRON BARK CT </t>
  </si>
  <si>
    <t xml:space="preserve">ITHAN LN </t>
  </si>
  <si>
    <t xml:space="preserve">KLINE RD </t>
  </si>
  <si>
    <t xml:space="preserve">KNOLL DR </t>
  </si>
  <si>
    <t xml:space="preserve">LARCHWOOD CT </t>
  </si>
  <si>
    <t xml:space="preserve">LINDEN WAY </t>
  </si>
  <si>
    <t xml:space="preserve">LINFIELD TRAPPE RD </t>
  </si>
  <si>
    <t xml:space="preserve">LONGLEAF CT </t>
  </si>
  <si>
    <t xml:space="preserve">MADISON CIR </t>
  </si>
  <si>
    <t xml:space="preserve">MAGNOLIA CT </t>
  </si>
  <si>
    <t xml:space="preserve">MAIN ST </t>
  </si>
  <si>
    <t xml:space="preserve">MAIN ST / GREENWOOD AVE </t>
  </si>
  <si>
    <t xml:space="preserve">MEADOWLAND DR </t>
  </si>
  <si>
    <t xml:space="preserve">MORGAN LN </t>
  </si>
  <si>
    <t xml:space="preserve">N BORO LINE RD / LINFIELD TRAPPE RD </t>
  </si>
  <si>
    <t xml:space="preserve">N TOWNSHIP LINE RD </t>
  </si>
  <si>
    <t xml:space="preserve">PENNAPACKER RD </t>
  </si>
  <si>
    <t xml:space="preserve">PEPPER DR </t>
  </si>
  <si>
    <t xml:space="preserve">PERKIOMEN BLVD / PERKIOMEN TRL </t>
  </si>
  <si>
    <t xml:space="preserve">PLYMOUTH DR </t>
  </si>
  <si>
    <t xml:space="preserve">POPLAR CT </t>
  </si>
  <si>
    <t xml:space="preserve">RIDGE PIKE </t>
  </si>
  <si>
    <t xml:space="preserve">RITTENHOUSE RD </t>
  </si>
  <si>
    <t xml:space="preserve">S COLLEGEVILLE RD / PERKIOMEN BLVD </t>
  </si>
  <si>
    <t xml:space="preserve">S LEWIS RD </t>
  </si>
  <si>
    <t xml:space="preserve">S TOWNSHIP LINE RD </t>
  </si>
  <si>
    <t xml:space="preserve">SPRING MILL LN </t>
  </si>
  <si>
    <t xml:space="preserve">SPRINGWOOD LN </t>
  </si>
  <si>
    <t xml:space="preserve">SYCAMORE CT </t>
  </si>
  <si>
    <t xml:space="preserve">VALLEY VIEW DR </t>
  </si>
  <si>
    <t xml:space="preserve">W MAIN ST / LINFIELD TRAPPE RD </t>
  </si>
  <si>
    <t xml:space="preserve">W RIDGE PIKE / N TOWNSHIP LINE RD </t>
  </si>
  <si>
    <t xml:space="preserve">WARTMAN RD </t>
  </si>
  <si>
    <t xml:space="preserve">WOODLYN DR </t>
  </si>
  <si>
    <t xml:space="preserve">ARCOLA RD </t>
  </si>
  <si>
    <t xml:space="preserve">ASHENFELTER RD </t>
  </si>
  <si>
    <t xml:space="preserve">BASSWOOD CT </t>
  </si>
  <si>
    <t xml:space="preserve">BIRCHLEAF DR </t>
  </si>
  <si>
    <t xml:space="preserve">BLACK ROCK RD </t>
  </si>
  <si>
    <t xml:space="preserve">BLACK ROCK RD / GOLDFINCH CIR </t>
  </si>
  <si>
    <t xml:space="preserve">BLACK ROCK RD / S COLLEGEVILLE RD </t>
  </si>
  <si>
    <t xml:space="preserve">BLACK ROCK RD / S TRAPPE RD </t>
  </si>
  <si>
    <t xml:space="preserve">BLACK ROCK RD / YEAGER RD </t>
  </si>
  <si>
    <t xml:space="preserve">BONNY LN </t>
  </si>
  <si>
    <t>BROAD ST</t>
  </si>
  <si>
    <t xml:space="preserve">CAMPUS DR </t>
  </si>
  <si>
    <t xml:space="preserve">CARRIAGE CIR </t>
  </si>
  <si>
    <t xml:space="preserve">CHINABERRY LN </t>
  </si>
  <si>
    <t xml:space="preserve">COMMERCE DR </t>
  </si>
  <si>
    <t xml:space="preserve">CONSTITUTION DR </t>
  </si>
  <si>
    <t xml:space="preserve">EAGLE RD </t>
  </si>
  <si>
    <t xml:space="preserve">FOX RUN DR </t>
  </si>
  <si>
    <t xml:space="preserve">FRONT ST </t>
  </si>
  <si>
    <t xml:space="preserve">FRUIT FARM RD </t>
  </si>
  <si>
    <t xml:space="preserve">GATESHEAD WAY </t>
  </si>
  <si>
    <t xml:space="preserve">GOLDFINCH CIR </t>
  </si>
  <si>
    <t xml:space="preserve">HERON CT </t>
  </si>
  <si>
    <t xml:space="preserve">HICKORY PL </t>
  </si>
  <si>
    <t xml:space="preserve">HOPEWELL DR </t>
  </si>
  <si>
    <t xml:space="preserve">JOSHUA TREE DR </t>
  </si>
  <si>
    <t xml:space="preserve">KEYSTONE CT </t>
  </si>
  <si>
    <t xml:space="preserve">MARKET ST </t>
  </si>
  <si>
    <t xml:space="preserve">MARSHWOOD DR </t>
  </si>
  <si>
    <t xml:space="preserve">MENNONITE RD </t>
  </si>
  <si>
    <t xml:space="preserve">MENNONITE RD / BONNY LN </t>
  </si>
  <si>
    <t xml:space="preserve">MENNONITE RD / CONSTITUTION DR </t>
  </si>
  <si>
    <t xml:space="preserve">OLD STATE RD </t>
  </si>
  <si>
    <t xml:space="preserve">OSPREY WAY </t>
  </si>
  <si>
    <t xml:space="preserve">PAPERBIRCH DR </t>
  </si>
  <si>
    <t xml:space="preserve">PAPERBIRCH DR / S TRAPPE RD </t>
  </si>
  <si>
    <t xml:space="preserve">PATRIOT DR </t>
  </si>
  <si>
    <t xml:space="preserve">PERSIMMON DR </t>
  </si>
  <si>
    <t xml:space="preserve">PIN OAK CT </t>
  </si>
  <si>
    <t xml:space="preserve">PLAZA DR </t>
  </si>
  <si>
    <t xml:space="preserve">QUAIL DR N </t>
  </si>
  <si>
    <t xml:space="preserve">RAMP RT29 TO RT422 WB / RT422 WB </t>
  </si>
  <si>
    <t xml:space="preserve">RAMP RT422 EB TO RT29 NB / S COLLEGEVILLE RD </t>
  </si>
  <si>
    <t xml:space="preserve">RAMSGATE DR </t>
  </si>
  <si>
    <t xml:space="preserve">RIVER CREST DR </t>
  </si>
  <si>
    <t xml:space="preserve">RT422 EB </t>
  </si>
  <si>
    <t xml:space="preserve">RT422 WB </t>
  </si>
  <si>
    <t xml:space="preserve">RT422 WB / MINGO RD UNDERPASS </t>
  </si>
  <si>
    <t xml:space="preserve">RT422 WB / S TRAPPE RD UNDERPASS </t>
  </si>
  <si>
    <t>S COLLEGEVILLE RD</t>
  </si>
  <si>
    <t xml:space="preserve">S COLLEGEVILLE RD </t>
  </si>
  <si>
    <t xml:space="preserve">S COLLEGEVILLE RD / ARCOLA RD </t>
  </si>
  <si>
    <t xml:space="preserve">S COLLEGEVILLE RD / BLACK ROCK RD </t>
  </si>
  <si>
    <t xml:space="preserve">S COLLEGEVILLE RD / HOPWOOD RD </t>
  </si>
  <si>
    <t xml:space="preserve">S COLLEGEVILLE RD / MENNONITE RD </t>
  </si>
  <si>
    <t xml:space="preserve">S COLLEGEVILLE RD / RAMP RT29 TO RT422 EB </t>
  </si>
  <si>
    <t xml:space="preserve">S COLLEGEVILLE RD / RAMP RT29 TO RT422 WB </t>
  </si>
  <si>
    <t xml:space="preserve">S COLLEGEVILLE RD / RAMP RT422 EB TO RT29 NB </t>
  </si>
  <si>
    <t xml:space="preserve">S COLLEGEVILLE RD / RAMP RT422 EB TO RT29 SB </t>
  </si>
  <si>
    <t xml:space="preserve">S COLLEGEVILLE RD / RT422 OVERPASS </t>
  </si>
  <si>
    <t xml:space="preserve">S COLLEGEVILLE RD / WEST DR </t>
  </si>
  <si>
    <t xml:space="preserve">S TRAPPE RD </t>
  </si>
  <si>
    <t xml:space="preserve">S TRAPPE RD / BLACK ROCK RD </t>
  </si>
  <si>
    <t xml:space="preserve">S TRAPPE RD / MENNONITE RD </t>
  </si>
  <si>
    <t xml:space="preserve">S TRAPPE RD / PAPERBIRCH DR </t>
  </si>
  <si>
    <t xml:space="preserve">SADDLEVIEW DR / OLD STATE RD </t>
  </si>
  <si>
    <t xml:space="preserve">SAGEBRUSH LN </t>
  </si>
  <si>
    <t xml:space="preserve">SOURWOOD LN </t>
  </si>
  <si>
    <t xml:space="preserve">SPLITLEAF LN </t>
  </si>
  <si>
    <t xml:space="preserve">STARLING CT </t>
  </si>
  <si>
    <t xml:space="preserve">TAWNYBERRY LN </t>
  </si>
  <si>
    <t xml:space="preserve">TAYLOR WAY </t>
  </si>
  <si>
    <t xml:space="preserve">TOWN CENTER DR </t>
  </si>
  <si>
    <t xml:space="preserve">TOWN CENTER DR / FRONT ST </t>
  </si>
  <si>
    <t xml:space="preserve">TOWN CENTER DR / S COLLEGEVILLE RD </t>
  </si>
  <si>
    <t xml:space="preserve">TROUTMAN RD </t>
  </si>
  <si>
    <t xml:space="preserve">WATER LOOP DR </t>
  </si>
  <si>
    <t xml:space="preserve">WATER LOOP DR / PLAZA DR </t>
  </si>
  <si>
    <t xml:space="preserve">WILLOWBROOKE LN </t>
  </si>
  <si>
    <t xml:space="preserve">WINDWARD CT </t>
  </si>
  <si>
    <t xml:space="preserve">YEAGER RD </t>
  </si>
  <si>
    <t xml:space="preserve">YERKES RD </t>
  </si>
  <si>
    <t>Call Total</t>
  </si>
  <si>
    <t>324 Retains</t>
  </si>
  <si>
    <t>Township Based EMS Unit</t>
  </si>
  <si>
    <t>Total Calls</t>
  </si>
  <si>
    <t>% Retains By 324</t>
  </si>
  <si>
    <t>% Assumed by Township EMS Unit</t>
  </si>
  <si>
    <t xml:space="preserve">ARCOLA AVE / CENTRAL AVE </t>
  </si>
  <si>
    <t xml:space="preserve">ARGYLE LN </t>
  </si>
  <si>
    <t xml:space="preserve">BLACK ROCK RD / GUMBES RD </t>
  </si>
  <si>
    <t xml:space="preserve">BROWER AVE </t>
  </si>
  <si>
    <t xml:space="preserve">CARDINAL LN </t>
  </si>
  <si>
    <t xml:space="preserve">CAROLINE DR </t>
  </si>
  <si>
    <t xml:space="preserve">CENTER AVE </t>
  </si>
  <si>
    <t xml:space="preserve">CIDER MILL RD </t>
  </si>
  <si>
    <t xml:space="preserve">CRESSON BLVD </t>
  </si>
  <si>
    <t>EGYPT RD</t>
  </si>
  <si>
    <t xml:space="preserve">EGYPT RD </t>
  </si>
  <si>
    <t xml:space="preserve">EGYPT RD / BLACK ROCK RD </t>
  </si>
  <si>
    <t xml:space="preserve">EGYPT RD / CIDER MILL RD </t>
  </si>
  <si>
    <t xml:space="preserve">EGYPT RD / GREEN TREE RD </t>
  </si>
  <si>
    <t xml:space="preserve">EGYPT RD / RAMP RT422 EB TO EGYPT RD </t>
  </si>
  <si>
    <t xml:space="preserve">EGYPT RD / RAMP RT422 WB TO EGYPT RD </t>
  </si>
  <si>
    <t xml:space="preserve">EGYPT RD 100 </t>
  </si>
  <si>
    <t xml:space="preserve">GUMBES RD </t>
  </si>
  <si>
    <t xml:space="preserve">HAWTHORNE LN </t>
  </si>
  <si>
    <t xml:space="preserve">HONEYSUCKLE LN </t>
  </si>
  <si>
    <t xml:space="preserve">LARKSPUR LN </t>
  </si>
  <si>
    <t xml:space="preserve">LAUREL LN </t>
  </si>
  <si>
    <t xml:space="preserve">LEATHERWOOD DR </t>
  </si>
  <si>
    <t xml:space="preserve">MILL RD </t>
  </si>
  <si>
    <t xml:space="preserve">MONTGOMERY AVE </t>
  </si>
  <si>
    <t xml:space="preserve">NEW MILL RD </t>
  </si>
  <si>
    <t xml:space="preserve">NEW MILL RD / EGYPT RD </t>
  </si>
  <si>
    <t xml:space="preserve">PAGE LN </t>
  </si>
  <si>
    <t xml:space="preserve">PENNCO RD </t>
  </si>
  <si>
    <t xml:space="preserve">PERKIOMEN AVE </t>
  </si>
  <si>
    <t xml:space="preserve">RAMP RT422 EB TO EGYPT RD </t>
  </si>
  <si>
    <t xml:space="preserve">RAMP RT422 WB TO RT29 </t>
  </si>
  <si>
    <t xml:space="preserve">RT422 OVERPASS / EGYPT RD </t>
  </si>
  <si>
    <t xml:space="preserve">STATION AVE </t>
  </si>
  <si>
    <t xml:space="preserve">BLACK ROCK RD / ASHENFELTER RD </t>
  </si>
  <si>
    <t xml:space="preserve">BLACK ROCK RD / OLYMPIC RD </t>
  </si>
  <si>
    <t xml:space="preserve">CIDER MILL RD / UPPER INDIAN HEAD RD </t>
  </si>
  <si>
    <t xml:space="preserve">CRESTWOOD CT </t>
  </si>
  <si>
    <t xml:space="preserve">GREEN TREE RD </t>
  </si>
  <si>
    <t xml:space="preserve">HUNT CLUB DR </t>
  </si>
  <si>
    <t xml:space="preserve">IRONWOOD DR </t>
  </si>
  <si>
    <t xml:space="preserve">LITTLE KNOLL CIR </t>
  </si>
  <si>
    <t xml:space="preserve">NORSHAM WAY </t>
  </si>
  <si>
    <t xml:space="preserve">OLYMPIC RD </t>
  </si>
  <si>
    <t xml:space="preserve">PENMORE PL </t>
  </si>
  <si>
    <t xml:space="preserve">PIN OAKS DR </t>
  </si>
  <si>
    <t xml:space="preserve">PIN OAKS DR / WILLOWWOOD DR </t>
  </si>
  <si>
    <t xml:space="preserve">S REBER RD </t>
  </si>
  <si>
    <t xml:space="preserve">SCHUYLKILL RIVER TRL </t>
  </si>
  <si>
    <t xml:space="preserve">UPPER INDIAN HEAD RD </t>
  </si>
  <si>
    <t xml:space="preserve">UPPER INDIAN HEAD RD / CIDER MILL RD </t>
  </si>
  <si>
    <t xml:space="preserve">WILLOWWOOD DR </t>
  </si>
  <si>
    <t xml:space="preserve">WINDING RIDGE RD </t>
  </si>
  <si>
    <t xml:space="preserve">AMANDA LN </t>
  </si>
  <si>
    <t xml:space="preserve">AMELIA ST </t>
  </si>
  <si>
    <t xml:space="preserve">ANDERSON RD </t>
  </si>
  <si>
    <t xml:space="preserve">BLACK ROCK RD / REGENCY HILLS DR </t>
  </si>
  <si>
    <t xml:space="preserve">BLACK ROCK RD / TROUTMAN RD </t>
  </si>
  <si>
    <t xml:space="preserve">BRANDON CIR </t>
  </si>
  <si>
    <t xml:space="preserve">BRIDGE ST </t>
  </si>
  <si>
    <t xml:space="preserve">BRIDGE ST / AMELIA ST </t>
  </si>
  <si>
    <t xml:space="preserve">BRIDGE ST / EGYPT RD </t>
  </si>
  <si>
    <t xml:space="preserve">CALDER WAY N </t>
  </si>
  <si>
    <t xml:space="preserve">CANAL ST </t>
  </si>
  <si>
    <t xml:space="preserve">COBBLESTONE CT </t>
  </si>
  <si>
    <t xml:space="preserve">DANA DR </t>
  </si>
  <si>
    <t xml:space="preserve">EDEN BLVD / EGYPT RD </t>
  </si>
  <si>
    <t>EGYPT RD / BRIDGE ST</t>
  </si>
  <si>
    <t xml:space="preserve">EGYPT RD / EDEN BLVD </t>
  </si>
  <si>
    <t xml:space="preserve">EGYPT RD / WHITAKER AVE </t>
  </si>
  <si>
    <t xml:space="preserve">FARRINGTON CT </t>
  </si>
  <si>
    <t xml:space="preserve">GREEN ST </t>
  </si>
  <si>
    <t xml:space="preserve">HAMILTON ST </t>
  </si>
  <si>
    <t xml:space="preserve">HANOVER RD </t>
  </si>
  <si>
    <t xml:space="preserve">HILLVIEW DR </t>
  </si>
  <si>
    <t xml:space="preserve">HOLLOW RD </t>
  </si>
  <si>
    <t xml:space="preserve">HOLLOW RD / EGYPT RD </t>
  </si>
  <si>
    <t xml:space="preserve">HUDSON DR </t>
  </si>
  <si>
    <t xml:space="preserve">JACOBS ST </t>
  </si>
  <si>
    <t xml:space="preserve">LOGAN RD </t>
  </si>
  <si>
    <t xml:space="preserve">LONGFORD RD </t>
  </si>
  <si>
    <t xml:space="preserve">LONGFORD RD / BLACK ROCK RD </t>
  </si>
  <si>
    <t xml:space="preserve">LONGFORD RD / EGYPT RD </t>
  </si>
  <si>
    <t xml:space="preserve">LONGFORD RD / PORT PROVIDENCE RD </t>
  </si>
  <si>
    <t xml:space="preserve">MAC DADE RD </t>
  </si>
  <si>
    <t xml:space="preserve">MAC DADE RD / S COLLEGEVILLE RD </t>
  </si>
  <si>
    <t xml:space="preserve">MEADOWVIEW LN </t>
  </si>
  <si>
    <t xml:space="preserve">NORWOOD ST </t>
  </si>
  <si>
    <t xml:space="preserve">NOTTINGHAM LN </t>
  </si>
  <si>
    <t xml:space="preserve">PETERS WAY </t>
  </si>
  <si>
    <t xml:space="preserve">PORT PROVIDENCE RD </t>
  </si>
  <si>
    <t xml:space="preserve">QUINCY ST </t>
  </si>
  <si>
    <t xml:space="preserve">REGENCY HILLS DR </t>
  </si>
  <si>
    <t xml:space="preserve">REGENCY HILLS DR / BLACK ROCK RD </t>
  </si>
  <si>
    <t xml:space="preserve">SCARLET OAK DR </t>
  </si>
  <si>
    <t xml:space="preserve">SCHELL LN </t>
  </si>
  <si>
    <t xml:space="preserve">SLOAN RD </t>
  </si>
  <si>
    <t xml:space="preserve">SPARES LN </t>
  </si>
  <si>
    <t xml:space="preserve">STONEGLEN ST </t>
  </si>
  <si>
    <t xml:space="preserve">SUNSET AVE </t>
  </si>
  <si>
    <t xml:space="preserve">THAYER WAY </t>
  </si>
  <si>
    <t xml:space="preserve">THORNHILL DR </t>
  </si>
  <si>
    <t xml:space="preserve">VALLEY VIEW RD </t>
  </si>
  <si>
    <t xml:space="preserve">VICTORIA CIR </t>
  </si>
  <si>
    <t xml:space="preserve">WALNUT ST </t>
  </si>
  <si>
    <t xml:space="preserve">WALNUT ST 1B </t>
  </si>
  <si>
    <t xml:space="preserve">WILSON WAY </t>
  </si>
  <si>
    <t xml:space="preserve">WOODS END CT </t>
  </si>
  <si>
    <t xml:space="preserve">YOCUM RD </t>
  </si>
  <si>
    <t>3A85 Responses</t>
  </si>
  <si>
    <t>324 Responses</t>
  </si>
  <si>
    <t>% Retains By 322A</t>
  </si>
  <si>
    <t>% Retains By 3A85</t>
  </si>
  <si>
    <t>Exhibit C</t>
  </si>
  <si>
    <t>322A Responses 6PM to 6AM</t>
  </si>
  <si>
    <t>322A Responses 6AM to 6PM</t>
  </si>
  <si>
    <t>Township Truck  Gets Whole Response Area</t>
  </si>
  <si>
    <t>322A Off Status 6PM to 6AM</t>
  </si>
  <si>
    <t>Retained By Current Agency</t>
  </si>
  <si>
    <t>% Retains By Current Agency</t>
  </si>
  <si>
    <t>3A85 Retains</t>
  </si>
  <si>
    <t>322A Retains</t>
  </si>
  <si>
    <t>2016 Upper Providence Responses By Street (Excluding 325 Area)</t>
  </si>
  <si>
    <t>Attrition (See Sch C)</t>
  </si>
  <si>
    <t>Summary of Attrition</t>
  </si>
  <si>
    <t>Assumed By Township EMS Unit</t>
  </si>
  <si>
    <t>Multiple Calls</t>
  </si>
  <si>
    <t>2016 Multiple Calls Within 25 Minutes</t>
  </si>
  <si>
    <t>2016 Multiple Calls Within 10 Minutes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</si>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</sst>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theme="4" tint="0.79998168889431442"/>
      </patternFill>
    </fill>
  </fills>
  <borders count="15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33">
    <xf numFmtId="0" fontId="0" fillId="0" borderId="0" xfId="0"/>
    <xf numFmtId="0" fontId="1" fillId="0" borderId="0" xfId="0" applyFont="1"/>
    <xf numFmtId="44" fontId="0" fillId="0" borderId="0" xfId="0" applyNumberFormat="1"/>
    <xf numFmtId="44" fontId="1" fillId="2" borderId="1" xfId="0" applyNumberFormat="1" applyFont="1" applyFill="1" applyBorder="1"/>
    <xf numFmtId="9" fontId="0" fillId="0" borderId="0" xfId="3" applyFont="1"/>
    <xf numFmtId="164" fontId="0" fillId="0" borderId="0" xfId="0" applyNumberFormat="1"/>
    <xf numFmtId="44" fontId="0" fillId="0" borderId="0" xfId="2" applyFont="1"/>
    <xf numFmtId="9" fontId="1" fillId="2" borderId="1" xfId="3" applyFont="1" applyFill="1" applyBorder="1"/>
    <xf numFmtId="43" fontId="0" fillId="0" borderId="0" xfId="1" applyFont="1"/>
    <xf numFmtId="44" fontId="1" fillId="0" borderId="2" xfId="2" applyFont="1" applyBorder="1"/>
    <xf numFmtId="0" fontId="0" fillId="0" borderId="0" xfId="0" applyFont="1"/>
    <xf numFmtId="0" fontId="1" fillId="0" borderId="0" xfId="0" applyFont="1" applyAlignment="1">
      <alignment horizontal="center"/>
    </xf>
    <xf numFmtId="44" fontId="2" fillId="0" borderId="0" xfId="2" applyFont="1"/>
    <xf numFmtId="0" fontId="0" fillId="0" borderId="0" xfId="0" applyAlignment="1">
      <alignment horizontal="right"/>
    </xf>
    <xf numFmtId="164" fontId="0" fillId="0" borderId="0" xfId="1" applyNumberFormat="1" applyFont="1"/>
    <xf numFmtId="0" fontId="1" fillId="0" borderId="5" xfId="0" applyFont="1" applyBorder="1" applyAlignment="1">
      <alignment horizontal="center"/>
    </xf>
    <xf numFmtId="0" fontId="0" fillId="0" borderId="5" xfId="0" applyBorder="1"/>
    <xf numFmtId="0" fontId="1" fillId="3" borderId="0" xfId="0" applyFont="1" applyFill="1"/>
    <xf numFmtId="164" fontId="0" fillId="0" borderId="0" xfId="0" applyNumberFormat="1" applyFont="1"/>
    <xf numFmtId="44" fontId="0" fillId="0" borderId="0" xfId="0" applyNumberFormat="1" applyFont="1"/>
    <xf numFmtId="9" fontId="2" fillId="0" borderId="0" xfId="3" applyFont="1"/>
    <xf numFmtId="0" fontId="1" fillId="3" borderId="5" xfId="0" applyFont="1" applyFill="1" applyBorder="1"/>
    <xf numFmtId="43" fontId="2" fillId="0" borderId="0" xfId="1" applyFont="1"/>
    <xf numFmtId="164" fontId="1" fillId="3" borderId="3" xfId="0" applyNumberFormat="1" applyFont="1" applyFill="1" applyBorder="1"/>
    <xf numFmtId="44" fontId="1" fillId="3" borderId="3" xfId="0" applyNumberFormat="1" applyFont="1" applyFill="1" applyBorder="1"/>
    <xf numFmtId="44" fontId="1" fillId="4" borderId="3" xfId="0" applyNumberFormat="1" applyFont="1" applyFill="1" applyBorder="1"/>
    <xf numFmtId="9" fontId="1" fillId="4" borderId="3" xfId="3" applyFont="1" applyFill="1" applyBorder="1"/>
    <xf numFmtId="164" fontId="1" fillId="3" borderId="2" xfId="0" applyNumberFormat="1" applyFont="1" applyFill="1" applyBorder="1"/>
    <xf numFmtId="44" fontId="1" fillId="3" borderId="2" xfId="0" applyNumberFormat="1" applyFont="1" applyFill="1" applyBorder="1"/>
    <xf numFmtId="44" fontId="1" fillId="4" borderId="2" xfId="0" applyNumberFormat="1" applyFont="1" applyFill="1" applyBorder="1"/>
    <xf numFmtId="9" fontId="1" fillId="4" borderId="2" xfId="3" applyFont="1" applyFill="1" applyBorder="1"/>
    <xf numFmtId="164" fontId="1" fillId="0" borderId="0" xfId="1" applyNumberFormat="1" applyFont="1"/>
    <xf numFmtId="164" fontId="1" fillId="0" borderId="3" xfId="1" applyNumberFormat="1" applyFont="1" applyBorder="1"/>
    <xf numFmtId="0" fontId="1" fillId="3" borderId="5" xfId="0" applyFont="1" applyFill="1" applyBorder="1" applyAlignment="1">
      <alignment horizontal="center"/>
    </xf>
    <xf numFmtId="0" fontId="1" fillId="0" borderId="8" xfId="0" applyFont="1" applyBorder="1"/>
    <xf numFmtId="0" fontId="1" fillId="0" borderId="0" xfId="0" applyFont="1" applyBorder="1" applyAlignment="1">
      <alignment horizontal="center"/>
    </xf>
    <xf numFmtId="0" fontId="0" fillId="0" borderId="8" xfId="0" applyBorder="1"/>
    <xf numFmtId="44" fontId="0" fillId="0" borderId="0" xfId="2" applyFont="1" applyBorder="1"/>
    <xf numFmtId="44" fontId="2" fillId="0" borderId="9" xfId="2" applyFont="1" applyBorder="1"/>
    <xf numFmtId="43" fontId="0" fillId="0" borderId="0" xfId="0" applyNumberFormat="1" applyBorder="1"/>
    <xf numFmtId="43" fontId="0" fillId="0" borderId="9" xfId="0" applyNumberFormat="1" applyBorder="1"/>
    <xf numFmtId="44" fontId="1" fillId="0" borderId="10" xfId="2" applyFont="1" applyBorder="1"/>
    <xf numFmtId="0" fontId="0" fillId="0" borderId="0" xfId="0" applyBorder="1"/>
    <xf numFmtId="0" fontId="0" fillId="0" borderId="9" xfId="0" applyBorder="1"/>
    <xf numFmtId="0" fontId="0" fillId="0" borderId="0" xfId="0" applyBorder="1" applyAlignment="1">
      <alignment horizontal="right"/>
    </xf>
    <xf numFmtId="44" fontId="0" fillId="0" borderId="9" xfId="0" applyNumberFormat="1" applyBorder="1"/>
    <xf numFmtId="164" fontId="0" fillId="0" borderId="9" xfId="1" applyNumberFormat="1" applyFont="1" applyBorder="1"/>
    <xf numFmtId="0" fontId="1" fillId="0" borderId="0" xfId="0" applyFont="1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1" fillId="0" borderId="12" xfId="0" applyFont="1" applyBorder="1" applyAlignment="1">
      <alignment horizontal="center"/>
    </xf>
    <xf numFmtId="164" fontId="0" fillId="0" borderId="9" xfId="0" applyNumberFormat="1" applyBorder="1"/>
    <xf numFmtId="0" fontId="0" fillId="0" borderId="5" xfId="0" applyBorder="1" applyAlignment="1">
      <alignment horizontal="right"/>
    </xf>
    <xf numFmtId="0" fontId="1" fillId="3" borderId="13" xfId="0" applyFont="1" applyFill="1" applyBorder="1"/>
    <xf numFmtId="0" fontId="1" fillId="3" borderId="3" xfId="0" applyFont="1" applyFill="1" applyBorder="1" applyAlignment="1">
      <alignment horizontal="center"/>
    </xf>
    <xf numFmtId="0" fontId="0" fillId="3" borderId="14" xfId="0" applyFill="1" applyBorder="1"/>
    <xf numFmtId="0" fontId="1" fillId="3" borderId="8" xfId="0" applyFont="1" applyFill="1" applyBorder="1"/>
    <xf numFmtId="0" fontId="1" fillId="3" borderId="9" xfId="0" applyFont="1" applyFill="1" applyBorder="1" applyAlignment="1">
      <alignment horizontal="center"/>
    </xf>
    <xf numFmtId="43" fontId="0" fillId="0" borderId="5" xfId="1" applyFont="1" applyBorder="1"/>
    <xf numFmtId="0" fontId="0" fillId="0" borderId="8" xfId="0" applyFill="1" applyBorder="1"/>
    <xf numFmtId="0" fontId="1" fillId="0" borderId="8" xfId="0" applyFont="1" applyFill="1" applyBorder="1"/>
    <xf numFmtId="0" fontId="1" fillId="4" borderId="5" xfId="0" applyFont="1" applyFill="1" applyBorder="1" applyAlignment="1">
      <alignment horizontal="center"/>
    </xf>
    <xf numFmtId="0" fontId="1" fillId="3" borderId="9" xfId="0" applyFont="1" applyFill="1" applyBorder="1"/>
    <xf numFmtId="0" fontId="0" fillId="3" borderId="9" xfId="0" applyFill="1" applyBorder="1"/>
    <xf numFmtId="0" fontId="1" fillId="0" borderId="0" xfId="0" applyFont="1" applyAlignment="1">
      <alignment horizontal="right"/>
    </xf>
    <xf numFmtId="9" fontId="1" fillId="0" borderId="0" xfId="3" applyFont="1"/>
    <xf numFmtId="0" fontId="1" fillId="0" borderId="9" xfId="0" applyFont="1" applyBorder="1" applyAlignment="1">
      <alignment horizontal="center"/>
    </xf>
    <xf numFmtId="9" fontId="1" fillId="4" borderId="9" xfId="3" applyFont="1" applyFill="1" applyBorder="1"/>
    <xf numFmtId="44" fontId="1" fillId="4" borderId="9" xfId="0" applyNumberFormat="1" applyFont="1" applyFill="1" applyBorder="1"/>
    <xf numFmtId="44" fontId="1" fillId="4" borderId="12" xfId="0" applyNumberFormat="1" applyFont="1" applyFill="1" applyBorder="1"/>
    <xf numFmtId="0" fontId="1" fillId="3" borderId="5" xfId="0" applyFont="1" applyFill="1" applyBorder="1" applyAlignment="1">
      <alignment horizontal="center"/>
    </xf>
    <xf numFmtId="165" fontId="0" fillId="0" borderId="0" xfId="0" applyNumberFormat="1" applyBorder="1"/>
    <xf numFmtId="165" fontId="0" fillId="0" borderId="0" xfId="1" applyNumberFormat="1" applyFont="1" applyBorder="1"/>
    <xf numFmtId="165" fontId="1" fillId="0" borderId="4" xfId="2" applyNumberFormat="1" applyFont="1" applyFill="1" applyBorder="1"/>
    <xf numFmtId="165" fontId="1" fillId="3" borderId="0" xfId="0" applyNumberFormat="1" applyFont="1" applyFill="1" applyBorder="1" applyAlignment="1">
      <alignment horizontal="center"/>
    </xf>
    <xf numFmtId="165" fontId="0" fillId="0" borderId="0" xfId="2" applyNumberFormat="1" applyFont="1" applyBorder="1"/>
    <xf numFmtId="165" fontId="1" fillId="0" borderId="3" xfId="2" applyNumberFormat="1" applyFont="1" applyBorder="1"/>
    <xf numFmtId="165" fontId="0" fillId="0" borderId="0" xfId="1" applyNumberFormat="1" applyFont="1" applyFill="1" applyBorder="1"/>
    <xf numFmtId="165" fontId="1" fillId="0" borderId="3" xfId="2" applyNumberFormat="1" applyFont="1" applyFill="1" applyBorder="1"/>
    <xf numFmtId="165" fontId="1" fillId="3" borderId="0" xfId="0" applyNumberFormat="1" applyFont="1" applyFill="1" applyBorder="1"/>
    <xf numFmtId="164" fontId="0" fillId="0" borderId="0" xfId="1" applyNumberFormat="1" applyFont="1" applyBorder="1"/>
    <xf numFmtId="164" fontId="0" fillId="0" borderId="0" xfId="1" applyNumberFormat="1" applyFont="1" applyFill="1" applyBorder="1"/>
    <xf numFmtId="164" fontId="1" fillId="3" borderId="0" xfId="1" applyNumberFormat="1" applyFont="1" applyFill="1" applyBorder="1"/>
    <xf numFmtId="165" fontId="1" fillId="0" borderId="10" xfId="0" applyNumberFormat="1" applyFont="1" applyBorder="1"/>
    <xf numFmtId="165" fontId="0" fillId="0" borderId="9" xfId="0" applyNumberFormat="1" applyBorder="1"/>
    <xf numFmtId="165" fontId="0" fillId="0" borderId="14" xfId="0" applyNumberFormat="1" applyBorder="1"/>
    <xf numFmtId="164" fontId="0" fillId="0" borderId="14" xfId="1" applyNumberFormat="1" applyFont="1" applyBorder="1"/>
    <xf numFmtId="0" fontId="0" fillId="0" borderId="0" xfId="0" applyFill="1" applyBorder="1" applyAlignment="1">
      <alignment horizontal="left" vertical="top"/>
    </xf>
    <xf numFmtId="0" fontId="0" fillId="0" borderId="0" xfId="0" applyNumberFormat="1" applyFill="1" applyBorder="1" applyAlignment="1">
      <alignment horizontal="left" vertical="top"/>
    </xf>
    <xf numFmtId="0" fontId="0" fillId="0" borderId="8" xfId="0" applyFill="1" applyBorder="1" applyAlignment="1">
      <alignment horizontal="left" vertical="top"/>
    </xf>
    <xf numFmtId="0" fontId="0" fillId="3" borderId="0" xfId="0" applyFill="1" applyBorder="1" applyAlignment="1">
      <alignment horizontal="center"/>
    </xf>
    <xf numFmtId="0" fontId="1" fillId="3" borderId="11" xfId="0" applyFont="1" applyFill="1" applyBorder="1"/>
    <xf numFmtId="0" fontId="0" fillId="0" borderId="9" xfId="0" applyNumberForma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/>
    </xf>
    <xf numFmtId="0" fontId="1" fillId="0" borderId="9" xfId="0" applyFont="1" applyBorder="1"/>
    <xf numFmtId="0" fontId="1" fillId="0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0" fillId="0" borderId="0" xfId="0" applyNumberFormat="1" applyFill="1" applyBorder="1" applyAlignment="1">
      <alignment horizontal="right" vertical="top"/>
    </xf>
    <xf numFmtId="0" fontId="0" fillId="0" borderId="9" xfId="0" applyNumberFormat="1" applyFill="1" applyBorder="1" applyAlignment="1">
      <alignment horizontal="right" vertical="top"/>
    </xf>
    <xf numFmtId="0" fontId="1" fillId="0" borderId="0" xfId="0" applyFont="1" applyBorder="1"/>
    <xf numFmtId="0" fontId="1" fillId="0" borderId="0" xfId="0" applyFont="1" applyFill="1" applyBorder="1" applyAlignment="1">
      <alignment horizontal="left" vertical="top"/>
    </xf>
    <xf numFmtId="0" fontId="1" fillId="0" borderId="11" xfId="0" applyFont="1" applyBorder="1"/>
    <xf numFmtId="0" fontId="1" fillId="0" borderId="5" xfId="0" applyFont="1" applyBorder="1"/>
    <xf numFmtId="0" fontId="1" fillId="0" borderId="5" xfId="0" applyFont="1" applyFill="1" applyBorder="1" applyAlignment="1">
      <alignment horizontal="left" vertical="top"/>
    </xf>
    <xf numFmtId="9" fontId="1" fillId="0" borderId="9" xfId="3" applyNumberFormat="1" applyFont="1" applyBorder="1"/>
    <xf numFmtId="9" fontId="1" fillId="0" borderId="12" xfId="3" applyNumberFormat="1" applyFont="1" applyBorder="1"/>
    <xf numFmtId="9" fontId="1" fillId="0" borderId="9" xfId="0" applyNumberFormat="1" applyFont="1" applyBorder="1"/>
    <xf numFmtId="9" fontId="1" fillId="0" borderId="12" xfId="0" applyNumberFormat="1" applyFont="1" applyBorder="1"/>
    <xf numFmtId="0" fontId="1" fillId="5" borderId="8" xfId="0" applyFont="1" applyFill="1" applyBorder="1"/>
    <xf numFmtId="165" fontId="1" fillId="5" borderId="2" xfId="2" applyNumberFormat="1" applyFont="1" applyFill="1" applyBorder="1"/>
    <xf numFmtId="0" fontId="0" fillId="5" borderId="8" xfId="0" applyFill="1" applyBorder="1"/>
    <xf numFmtId="0" fontId="0" fillId="5" borderId="0" xfId="0" applyFill="1" applyBorder="1"/>
    <xf numFmtId="0" fontId="0" fillId="5" borderId="0" xfId="0" applyFill="1" applyBorder="1" applyAlignment="1">
      <alignment horizontal="right"/>
    </xf>
    <xf numFmtId="164" fontId="0" fillId="5" borderId="9" xfId="1" applyNumberFormat="1" applyFont="1" applyFill="1" applyBorder="1"/>
    <xf numFmtId="9" fontId="0" fillId="5" borderId="9" xfId="3" applyFont="1" applyFill="1" applyBorder="1"/>
    <xf numFmtId="164" fontId="0" fillId="5" borderId="9" xfId="0" applyNumberFormat="1" applyFill="1" applyBorder="1"/>
    <xf numFmtId="44" fontId="1" fillId="5" borderId="9" xfId="0" applyNumberFormat="1" applyFont="1" applyFill="1" applyBorder="1"/>
    <xf numFmtId="0" fontId="0" fillId="5" borderId="11" xfId="0" applyFill="1" applyBorder="1"/>
    <xf numFmtId="0" fontId="0" fillId="5" borderId="5" xfId="0" applyFill="1" applyBorder="1"/>
    <xf numFmtId="0" fontId="1" fillId="5" borderId="5" xfId="0" applyFont="1" applyFill="1" applyBorder="1" applyAlignment="1">
      <alignment horizontal="right"/>
    </xf>
    <xf numFmtId="44" fontId="1" fillId="6" borderId="7" xfId="0" applyNumberFormat="1" applyFont="1" applyFill="1" applyBorder="1"/>
    <xf numFmtId="0" fontId="1" fillId="3" borderId="6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ber/AppData/Local/Packages/Microsoft.MicrosoftEdge_8wekyb3d8bbwe/TempState/Downloads/EMS%20Incident%20Summary%20-%20UPRO%20-%20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2016 Data and Pivot"/>
    </sheetNames>
    <sheetDataSet>
      <sheetData sheetId="0"/>
      <sheetData sheetId="1">
        <row r="38">
          <cell r="AJ38">
            <v>9.0651558073654395E-2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8"/>
  <sheetViews>
    <sheetView tabSelected="1" topLeftCell="A4" zoomScale="135" workbookViewId="0">
      <selection activeCell="K18" sqref="K18"/>
    </sheetView>
  </sheetViews>
  <sheetFormatPr defaultRowHeight="14.75" x14ac:dyDescent="0.75"/>
  <cols>
    <col min="1" max="1" width="52.54296875" customWidth="1"/>
    <col min="2" max="2" width="12.26953125" bestFit="1" customWidth="1"/>
    <col min="3" max="3" width="13.40625" bestFit="1" customWidth="1"/>
    <col min="4" max="4" width="18.40625" customWidth="1"/>
    <col min="5" max="5" width="4.54296875" customWidth="1"/>
    <col min="6" max="6" width="16.26953125" customWidth="1"/>
    <col min="8" max="9" width="15" customWidth="1"/>
    <col min="10" max="10" width="2.54296875" customWidth="1"/>
    <col min="11" max="11" width="15.1328125" customWidth="1"/>
    <col min="14" max="14" width="15" customWidth="1"/>
  </cols>
  <sheetData>
    <row r="1" spans="1:22" x14ac:dyDescent="0.75">
      <c r="A1" s="1" t="s">
        <v>138</v>
      </c>
    </row>
    <row r="2" spans="1:22" x14ac:dyDescent="0.75">
      <c r="A2" s="1" t="s">
        <v>142</v>
      </c>
    </row>
    <row r="3" spans="1:22" x14ac:dyDescent="0.75">
      <c r="A3" s="1" t="s">
        <v>143</v>
      </c>
    </row>
    <row r="4" spans="1:22" x14ac:dyDescent="0.75">
      <c r="A4" s="1"/>
    </row>
    <row r="5" spans="1:22" x14ac:dyDescent="0.75">
      <c r="A5" s="122" t="s">
        <v>157</v>
      </c>
      <c r="B5" s="123"/>
      <c r="C5" s="123"/>
      <c r="D5" s="124"/>
      <c r="F5" s="122" t="s">
        <v>155</v>
      </c>
      <c r="G5" s="123"/>
      <c r="H5" s="123"/>
      <c r="I5" s="123"/>
      <c r="J5" s="123"/>
      <c r="K5" s="123"/>
      <c r="L5" s="123"/>
      <c r="M5" s="123"/>
      <c r="N5" s="124"/>
    </row>
    <row r="6" spans="1:22" x14ac:dyDescent="0.75">
      <c r="A6" s="53" t="s">
        <v>92</v>
      </c>
      <c r="B6" s="54" t="s">
        <v>93</v>
      </c>
      <c r="C6" s="54" t="s">
        <v>94</v>
      </c>
      <c r="D6" s="55"/>
      <c r="F6" s="128" t="s">
        <v>131</v>
      </c>
      <c r="G6" s="129"/>
      <c r="H6" s="129"/>
      <c r="I6" s="130"/>
      <c r="J6" s="42"/>
      <c r="K6" s="128" t="s">
        <v>132</v>
      </c>
      <c r="L6" s="129"/>
      <c r="M6" s="129"/>
      <c r="N6" s="130"/>
    </row>
    <row r="7" spans="1:22" x14ac:dyDescent="0.75">
      <c r="A7" s="36" t="s">
        <v>95</v>
      </c>
      <c r="B7" s="71">
        <f>C7/12</f>
        <v>26562.5</v>
      </c>
      <c r="C7" s="71">
        <f>I24</f>
        <v>318750</v>
      </c>
      <c r="D7" s="43"/>
      <c r="F7" s="36"/>
      <c r="G7" s="42"/>
      <c r="H7" s="42"/>
      <c r="I7" s="50">
        <v>2016</v>
      </c>
      <c r="J7" s="42"/>
      <c r="K7" s="36"/>
      <c r="L7" s="42"/>
      <c r="M7" s="42"/>
      <c r="N7" s="50">
        <v>2016</v>
      </c>
      <c r="T7" s="5"/>
      <c r="U7" s="5"/>
      <c r="V7" s="5"/>
    </row>
    <row r="8" spans="1:22" x14ac:dyDescent="0.75">
      <c r="A8" s="36" t="s">
        <v>96</v>
      </c>
      <c r="B8" s="80">
        <f>C8/12</f>
        <v>1666.6666666666667</v>
      </c>
      <c r="C8" s="80">
        <v>20000</v>
      </c>
      <c r="D8" s="43"/>
      <c r="F8" s="36"/>
      <c r="G8" s="42"/>
      <c r="H8" s="44" t="s">
        <v>145</v>
      </c>
      <c r="I8" s="51">
        <f>'2016 UP Billed Data'!B76</f>
        <v>227</v>
      </c>
      <c r="J8" s="42"/>
      <c r="K8" s="36"/>
      <c r="L8" s="42"/>
      <c r="M8" s="44" t="s">
        <v>145</v>
      </c>
      <c r="N8" s="51">
        <f>'2016 UP Billed Data'!B80</f>
        <v>616</v>
      </c>
    </row>
    <row r="9" spans="1:22" x14ac:dyDescent="0.75">
      <c r="A9" s="36" t="s">
        <v>159</v>
      </c>
      <c r="B9" s="80">
        <f>C9/12</f>
        <v>6250</v>
      </c>
      <c r="C9" s="80">
        <v>75000</v>
      </c>
      <c r="D9" s="43"/>
      <c r="F9" s="36"/>
      <c r="G9" s="42"/>
      <c r="H9" s="44" t="s">
        <v>126</v>
      </c>
      <c r="I9" s="84">
        <f>'2016 UP Billed Data'!C76</f>
        <v>266677.80000000005</v>
      </c>
      <c r="J9" s="42"/>
      <c r="K9" s="36"/>
      <c r="L9" s="42"/>
      <c r="M9" s="44" t="s">
        <v>126</v>
      </c>
      <c r="N9" s="84">
        <f>'2016 UP Billed Data'!C80</f>
        <v>568388.89000000013</v>
      </c>
    </row>
    <row r="10" spans="1:22" x14ac:dyDescent="0.75">
      <c r="A10" s="60" t="s">
        <v>97</v>
      </c>
      <c r="B10" s="73">
        <f>SUM(B7:B9)</f>
        <v>34479.166666666672</v>
      </c>
      <c r="C10" s="73">
        <f>SUM(C7:C9)</f>
        <v>413750</v>
      </c>
      <c r="D10" s="43"/>
      <c r="F10" s="36"/>
      <c r="G10" s="42"/>
      <c r="H10" s="44" t="s">
        <v>124</v>
      </c>
      <c r="I10" s="46">
        <f>-'2016 UP Billed Data'!D76</f>
        <v>-120003</v>
      </c>
      <c r="J10" s="42"/>
      <c r="K10" s="36"/>
      <c r="L10" s="42"/>
      <c r="M10" s="44" t="s">
        <v>124</v>
      </c>
      <c r="N10" s="46">
        <f>-'2016 UP Billed Data'!D80</f>
        <v>-349602.96999999986</v>
      </c>
    </row>
    <row r="11" spans="1:22" x14ac:dyDescent="0.75">
      <c r="A11" s="36"/>
      <c r="B11" s="71"/>
      <c r="C11" s="71"/>
      <c r="D11" s="43"/>
      <c r="F11" s="36"/>
      <c r="G11" s="42"/>
      <c r="H11" s="44" t="s">
        <v>125</v>
      </c>
      <c r="I11" s="86">
        <f>'2016 UP Billed Data'!E76</f>
        <v>146674.79999999999</v>
      </c>
      <c r="J11" s="42"/>
      <c r="K11" s="36"/>
      <c r="L11" s="42"/>
      <c r="M11" s="44" t="s">
        <v>125</v>
      </c>
      <c r="N11" s="86">
        <f>'2016 UP Billed Data'!E80</f>
        <v>218785.91999999993</v>
      </c>
    </row>
    <row r="12" spans="1:22" x14ac:dyDescent="0.75">
      <c r="A12" s="56" t="s">
        <v>98</v>
      </c>
      <c r="B12" s="74" t="s">
        <v>93</v>
      </c>
      <c r="C12" s="74" t="s">
        <v>94</v>
      </c>
      <c r="D12" s="57" t="s">
        <v>149</v>
      </c>
      <c r="F12" s="36"/>
      <c r="G12" s="42"/>
      <c r="H12" s="44" t="s">
        <v>127</v>
      </c>
      <c r="I12" s="46">
        <f>-'2016 UP Billed Data'!F76</f>
        <v>-41481.69</v>
      </c>
      <c r="J12" s="42"/>
      <c r="K12" s="36"/>
      <c r="L12" s="42"/>
      <c r="M12" s="44" t="s">
        <v>127</v>
      </c>
      <c r="N12" s="46">
        <f>-'2016 UP Billed Data'!F80</f>
        <v>-24829.760000000002</v>
      </c>
    </row>
    <row r="13" spans="1:22" x14ac:dyDescent="0.75">
      <c r="A13" s="36" t="s">
        <v>99</v>
      </c>
      <c r="B13" s="75">
        <f>C13/12</f>
        <v>28855.582500000004</v>
      </c>
      <c r="C13" s="75">
        <f>I37+N37-C14</f>
        <v>346266.99000000005</v>
      </c>
      <c r="D13" s="43" t="s">
        <v>148</v>
      </c>
      <c r="F13" s="36"/>
      <c r="G13" s="42"/>
      <c r="H13" s="44" t="s">
        <v>164</v>
      </c>
      <c r="I13" s="46">
        <f>-'2016 UP Billed Data'!G76</f>
        <v>-5031.26</v>
      </c>
      <c r="J13" s="42"/>
      <c r="K13" s="36"/>
      <c r="L13" s="42"/>
      <c r="M13" s="44" t="s">
        <v>164</v>
      </c>
      <c r="N13" s="46">
        <f>-'2016 UP Billed Data'!G80</f>
        <v>-1788.57</v>
      </c>
    </row>
    <row r="14" spans="1:22" x14ac:dyDescent="0.75">
      <c r="A14" s="36" t="s">
        <v>100</v>
      </c>
      <c r="B14" s="80">
        <f>C14/12</f>
        <v>2029.1385</v>
      </c>
      <c r="C14" s="80">
        <f>(I31*I36)+(N31*N36)</f>
        <v>24349.662</v>
      </c>
      <c r="D14" s="43" t="s">
        <v>148</v>
      </c>
      <c r="F14" s="36"/>
      <c r="G14" s="42"/>
      <c r="H14" s="44" t="s">
        <v>128</v>
      </c>
      <c r="I14" s="85">
        <f>'2016 UP Billed Data'!H76</f>
        <v>100161.85000000002</v>
      </c>
      <c r="J14" s="42"/>
      <c r="K14" s="36"/>
      <c r="L14" s="42"/>
      <c r="M14" s="44" t="s">
        <v>128</v>
      </c>
      <c r="N14" s="85">
        <f>'2016 UP Billed Data'!H80</f>
        <v>192167.58999999997</v>
      </c>
    </row>
    <row r="15" spans="1:22" x14ac:dyDescent="0.75">
      <c r="A15" s="34" t="s">
        <v>104</v>
      </c>
      <c r="B15" s="76">
        <f>SUM(B13:B14)</f>
        <v>30884.721000000005</v>
      </c>
      <c r="C15" s="76">
        <f>SUM(C13:C14)</f>
        <v>370616.65200000006</v>
      </c>
      <c r="D15" s="43"/>
      <c r="F15" s="36"/>
      <c r="G15" s="42"/>
      <c r="H15" s="44" t="s">
        <v>129</v>
      </c>
      <c r="I15" s="68">
        <f>I9/I8</f>
        <v>1174.7920704845817</v>
      </c>
      <c r="J15" s="42"/>
      <c r="K15" s="36"/>
      <c r="L15" s="42"/>
      <c r="M15" s="44" t="s">
        <v>129</v>
      </c>
      <c r="N15" s="68">
        <f>N9/N8</f>
        <v>922.70923701298727</v>
      </c>
    </row>
    <row r="16" spans="1:22" x14ac:dyDescent="0.75">
      <c r="A16" s="36"/>
      <c r="B16" s="72"/>
      <c r="C16" s="72"/>
      <c r="D16" s="43"/>
      <c r="F16" s="36"/>
      <c r="G16" s="42"/>
      <c r="H16" s="44" t="s">
        <v>130</v>
      </c>
      <c r="I16" s="67">
        <f>I14/I9</f>
        <v>0.37559125656503844</v>
      </c>
      <c r="J16" s="42"/>
      <c r="K16" s="36"/>
      <c r="L16" s="42"/>
      <c r="M16" s="44" t="s">
        <v>130</v>
      </c>
      <c r="N16" s="67">
        <f>N14/N9</f>
        <v>0.33809174208172843</v>
      </c>
    </row>
    <row r="17" spans="1:14" x14ac:dyDescent="0.75">
      <c r="A17" s="36" t="s">
        <v>158</v>
      </c>
      <c r="B17" s="75">
        <f>C17/12</f>
        <v>0</v>
      </c>
      <c r="C17" s="75">
        <v>0</v>
      </c>
      <c r="D17" s="43" t="s">
        <v>72</v>
      </c>
      <c r="F17" s="48"/>
      <c r="G17" s="16"/>
      <c r="H17" s="52" t="s">
        <v>73</v>
      </c>
      <c r="I17" s="69">
        <f>I15*I16</f>
        <v>441.24162995594725</v>
      </c>
      <c r="J17" s="42"/>
      <c r="K17" s="48"/>
      <c r="L17" s="16"/>
      <c r="M17" s="52" t="s">
        <v>73</v>
      </c>
      <c r="N17" s="69">
        <f>N15*N16</f>
        <v>311.96037337662329</v>
      </c>
    </row>
    <row r="18" spans="1:14" x14ac:dyDescent="0.75">
      <c r="A18" s="36" t="s">
        <v>120</v>
      </c>
      <c r="B18" s="80">
        <v>0</v>
      </c>
      <c r="C18" s="80">
        <v>0</v>
      </c>
      <c r="D18" s="43" t="s">
        <v>148</v>
      </c>
      <c r="F18" s="36"/>
      <c r="G18" s="42"/>
      <c r="H18" s="42"/>
      <c r="I18" s="42"/>
      <c r="J18" s="42"/>
      <c r="K18" s="42"/>
      <c r="L18" s="42"/>
      <c r="M18" s="42"/>
      <c r="N18" s="43"/>
    </row>
    <row r="19" spans="1:14" x14ac:dyDescent="0.75">
      <c r="A19" s="36" t="s">
        <v>147</v>
      </c>
      <c r="B19" s="80">
        <v>0</v>
      </c>
      <c r="C19" s="80">
        <v>0</v>
      </c>
      <c r="D19" s="43" t="s">
        <v>72</v>
      </c>
      <c r="F19" s="125" t="s">
        <v>135</v>
      </c>
      <c r="G19" s="126"/>
      <c r="H19" s="126"/>
      <c r="I19" s="127"/>
      <c r="J19" s="42"/>
      <c r="K19" s="42"/>
      <c r="L19" s="42"/>
      <c r="M19" s="42"/>
      <c r="N19" s="43"/>
    </row>
    <row r="20" spans="1:14" x14ac:dyDescent="0.75">
      <c r="A20" s="36" t="s">
        <v>119</v>
      </c>
      <c r="B20" s="80">
        <v>0</v>
      </c>
      <c r="C20" s="80">
        <v>0</v>
      </c>
      <c r="D20" s="43" t="s">
        <v>72</v>
      </c>
      <c r="F20" s="111"/>
      <c r="G20" s="112"/>
      <c r="H20" s="113" t="s">
        <v>144</v>
      </c>
      <c r="I20" s="114">
        <v>750</v>
      </c>
      <c r="J20" s="42"/>
      <c r="K20" s="42"/>
      <c r="L20" s="42"/>
      <c r="M20" s="42"/>
      <c r="N20" s="43"/>
    </row>
    <row r="21" spans="1:14" x14ac:dyDescent="0.75">
      <c r="A21" s="34" t="s">
        <v>146</v>
      </c>
      <c r="B21" s="76">
        <f>SUM(B17:B20)</f>
        <v>0</v>
      </c>
      <c r="C21" s="76">
        <f>SUM(C17:C20)</f>
        <v>0</v>
      </c>
      <c r="D21" s="43"/>
      <c r="F21" s="111"/>
      <c r="G21" s="112"/>
      <c r="H21" s="113" t="s">
        <v>133</v>
      </c>
      <c r="I21" s="115">
        <v>0.15</v>
      </c>
      <c r="J21" s="42"/>
      <c r="K21" s="42"/>
      <c r="L21" s="42"/>
      <c r="M21" s="42"/>
      <c r="N21" s="43"/>
    </row>
    <row r="22" spans="1:14" x14ac:dyDescent="0.75">
      <c r="A22" s="36"/>
      <c r="B22" s="72"/>
      <c r="C22" s="72"/>
      <c r="D22" s="43"/>
      <c r="F22" s="111"/>
      <c r="G22" s="112"/>
      <c r="H22" s="113" t="s">
        <v>134</v>
      </c>
      <c r="I22" s="116">
        <f>I20*(1-I21)</f>
        <v>637.5</v>
      </c>
      <c r="J22" s="42"/>
      <c r="K22" s="42"/>
      <c r="L22" s="42"/>
      <c r="M22" s="42"/>
      <c r="N22" s="43"/>
    </row>
    <row r="23" spans="1:14" x14ac:dyDescent="0.75">
      <c r="A23" s="36" t="s">
        <v>152</v>
      </c>
      <c r="B23" s="75">
        <f>C23/12</f>
        <v>0</v>
      </c>
      <c r="C23" s="75">
        <v>0</v>
      </c>
      <c r="D23" s="43" t="s">
        <v>72</v>
      </c>
      <c r="F23" s="111"/>
      <c r="G23" s="112"/>
      <c r="H23" s="113" t="s">
        <v>154</v>
      </c>
      <c r="I23" s="117">
        <v>500</v>
      </c>
      <c r="J23" s="42"/>
      <c r="K23" s="42"/>
      <c r="L23" s="42"/>
      <c r="M23" s="42"/>
      <c r="N23" s="43"/>
    </row>
    <row r="24" spans="1:14" x14ac:dyDescent="0.75">
      <c r="A24" s="36" t="s">
        <v>153</v>
      </c>
      <c r="B24" s="80">
        <f>C24/12</f>
        <v>0</v>
      </c>
      <c r="C24" s="80">
        <v>0</v>
      </c>
      <c r="D24" s="43" t="s">
        <v>72</v>
      </c>
      <c r="F24" s="118"/>
      <c r="G24" s="119"/>
      <c r="H24" s="120" t="s">
        <v>73</v>
      </c>
      <c r="I24" s="121">
        <f>I23*I22</f>
        <v>318750</v>
      </c>
      <c r="J24" s="42"/>
      <c r="K24" s="42"/>
      <c r="L24" s="42"/>
      <c r="M24" s="42"/>
      <c r="N24" s="43"/>
    </row>
    <row r="25" spans="1:14" x14ac:dyDescent="0.75">
      <c r="A25" s="59" t="s">
        <v>101</v>
      </c>
      <c r="B25" s="81">
        <v>0</v>
      </c>
      <c r="C25" s="81">
        <v>0</v>
      </c>
      <c r="D25" s="43" t="s">
        <v>72</v>
      </c>
      <c r="F25" s="48"/>
      <c r="G25" s="16"/>
      <c r="H25" s="16"/>
      <c r="I25" s="16"/>
      <c r="J25" s="16"/>
      <c r="K25" s="16"/>
      <c r="L25" s="16"/>
      <c r="M25" s="16"/>
      <c r="N25" s="49"/>
    </row>
    <row r="26" spans="1:14" x14ac:dyDescent="0.75">
      <c r="A26" s="59" t="s">
        <v>102</v>
      </c>
      <c r="B26" s="81">
        <f>C26/12</f>
        <v>0</v>
      </c>
      <c r="C26" s="81">
        <v>0</v>
      </c>
      <c r="D26" s="43" t="s">
        <v>72</v>
      </c>
    </row>
    <row r="27" spans="1:14" x14ac:dyDescent="0.75">
      <c r="A27" s="59" t="s">
        <v>103</v>
      </c>
      <c r="B27" s="81">
        <f>C27/12</f>
        <v>1333.3333333333333</v>
      </c>
      <c r="C27" s="81">
        <v>16000</v>
      </c>
      <c r="D27" s="43" t="s">
        <v>148</v>
      </c>
      <c r="F27" s="122" t="s">
        <v>156</v>
      </c>
      <c r="G27" s="123"/>
      <c r="H27" s="123"/>
      <c r="I27" s="123"/>
      <c r="J27" s="123"/>
      <c r="K27" s="123"/>
      <c r="L27" s="123"/>
      <c r="M27" s="123"/>
      <c r="N27" s="124"/>
    </row>
    <row r="28" spans="1:14" x14ac:dyDescent="0.75">
      <c r="A28" s="60" t="s">
        <v>105</v>
      </c>
      <c r="B28" s="78">
        <f>SUM(B23:B27)</f>
        <v>1333.3333333333333</v>
      </c>
      <c r="C28" s="78">
        <f>SUM(C23:C27)</f>
        <v>16000</v>
      </c>
      <c r="D28" s="43"/>
      <c r="F28" s="122" t="s">
        <v>115</v>
      </c>
      <c r="G28" s="123"/>
      <c r="H28" s="123"/>
      <c r="I28" s="124"/>
      <c r="J28" s="42"/>
      <c r="K28" s="122" t="s">
        <v>116</v>
      </c>
      <c r="L28" s="123"/>
      <c r="M28" s="123"/>
      <c r="N28" s="124"/>
    </row>
    <row r="29" spans="1:14" x14ac:dyDescent="0.75">
      <c r="A29" s="59"/>
      <c r="B29" s="77" t="s">
        <v>444</v>
      </c>
      <c r="C29" s="77"/>
      <c r="D29" s="43"/>
      <c r="F29" s="34"/>
      <c r="G29" s="35" t="s">
        <v>111</v>
      </c>
      <c r="H29" s="35" t="s">
        <v>106</v>
      </c>
      <c r="I29" s="66" t="s">
        <v>112</v>
      </c>
      <c r="J29" s="42"/>
      <c r="K29" s="34"/>
      <c r="L29" s="35" t="s">
        <v>111</v>
      </c>
      <c r="M29" s="35" t="s">
        <v>106</v>
      </c>
      <c r="N29" s="66" t="s">
        <v>112</v>
      </c>
    </row>
    <row r="30" spans="1:14" x14ac:dyDescent="0.75">
      <c r="A30" s="60" t="s">
        <v>122</v>
      </c>
      <c r="B30" s="73">
        <f>B15+B21+B28</f>
        <v>32218.054333333337</v>
      </c>
      <c r="C30" s="73">
        <f>C15+C21+C28</f>
        <v>386616.65200000006</v>
      </c>
      <c r="D30" s="43"/>
      <c r="F30" s="36" t="s">
        <v>108</v>
      </c>
      <c r="G30" s="37">
        <v>20</v>
      </c>
      <c r="H30" s="37">
        <v>16</v>
      </c>
      <c r="I30" s="38">
        <f>G30+H30</f>
        <v>36</v>
      </c>
      <c r="J30" s="42"/>
      <c r="K30" s="36" t="s">
        <v>108</v>
      </c>
      <c r="L30" s="37">
        <f>G30*1.5</f>
        <v>30</v>
      </c>
      <c r="M30" s="37">
        <f>H30*1.5</f>
        <v>24</v>
      </c>
      <c r="N30" s="38">
        <f>L30+M30</f>
        <v>54</v>
      </c>
    </row>
    <row r="31" spans="1:14" x14ac:dyDescent="0.75">
      <c r="A31" s="36"/>
      <c r="B31" s="72"/>
      <c r="C31" s="72"/>
      <c r="D31" s="43"/>
      <c r="F31" s="36" t="s">
        <v>109</v>
      </c>
      <c r="G31" s="39">
        <f>G30/100*7.57</f>
        <v>1.5140000000000002</v>
      </c>
      <c r="H31" s="39">
        <f>H30/100*7.57</f>
        <v>1.2112000000000001</v>
      </c>
      <c r="I31" s="40">
        <f>G31+H31</f>
        <v>2.7252000000000001</v>
      </c>
      <c r="J31" s="42"/>
      <c r="K31" s="36" t="s">
        <v>109</v>
      </c>
      <c r="L31" s="39">
        <f>L30/100*7.57</f>
        <v>2.2709999999999999</v>
      </c>
      <c r="M31" s="39">
        <f>M30/100*7.57</f>
        <v>1.8168</v>
      </c>
      <c r="N31" s="40">
        <f>L31+M31</f>
        <v>4.0877999999999997</v>
      </c>
    </row>
    <row r="32" spans="1:14" x14ac:dyDescent="0.75">
      <c r="A32" s="56" t="s">
        <v>150</v>
      </c>
      <c r="B32" s="79">
        <f>B10-B15-B18-B27</f>
        <v>2261.1123333333335</v>
      </c>
      <c r="C32" s="79">
        <f>C10-C15-C18-C27</f>
        <v>27133.34799999994</v>
      </c>
      <c r="D32" s="62" t="s">
        <v>148</v>
      </c>
      <c r="F32" s="36" t="s">
        <v>110</v>
      </c>
      <c r="G32" s="39">
        <f>G30*0.0765</f>
        <v>1.53</v>
      </c>
      <c r="H32" s="39">
        <f>H30*0.0765</f>
        <v>1.224</v>
      </c>
      <c r="I32" s="40">
        <f>G32+H32</f>
        <v>2.754</v>
      </c>
      <c r="J32" s="42"/>
      <c r="K32" s="36" t="s">
        <v>110</v>
      </c>
      <c r="L32" s="39">
        <f>L30*0.0765</f>
        <v>2.2949999999999999</v>
      </c>
      <c r="M32" s="39">
        <f>M30*0.0765</f>
        <v>1.8359999999999999</v>
      </c>
      <c r="N32" s="40">
        <f>L32+M32</f>
        <v>4.1310000000000002</v>
      </c>
    </row>
    <row r="33" spans="1:14" ht="15.5" thickBot="1" x14ac:dyDescent="0.9">
      <c r="A33" s="56" t="s">
        <v>151</v>
      </c>
      <c r="B33" s="82">
        <f>-B19-B20-B23-B25-B26-B24-B17</f>
        <v>0</v>
      </c>
      <c r="C33" s="82">
        <f>-C19-C20-C23-C25-C26-C24-C17</f>
        <v>0</v>
      </c>
      <c r="D33" s="62" t="s">
        <v>72</v>
      </c>
      <c r="F33" s="34" t="s">
        <v>107</v>
      </c>
      <c r="G33" s="9">
        <f>SUM(G30:G32)</f>
        <v>23.044</v>
      </c>
      <c r="H33" s="9">
        <f>SUM(H30:H32)</f>
        <v>18.435200000000002</v>
      </c>
      <c r="I33" s="41">
        <f>G33+H33</f>
        <v>41.479200000000006</v>
      </c>
      <c r="J33" s="42"/>
      <c r="K33" s="34" t="s">
        <v>107</v>
      </c>
      <c r="L33" s="9">
        <f>SUM(L30:L32)</f>
        <v>34.566000000000003</v>
      </c>
      <c r="M33" s="9">
        <f>SUM(M30:M32)</f>
        <v>27.652799999999999</v>
      </c>
      <c r="N33" s="41">
        <f>L33+M33</f>
        <v>62.218800000000002</v>
      </c>
    </row>
    <row r="34" spans="1:14" ht="16.25" thickTop="1" thickBot="1" x14ac:dyDescent="0.9">
      <c r="A34" s="109" t="s">
        <v>123</v>
      </c>
      <c r="B34" s="110">
        <f>B10-B30</f>
        <v>2261.1123333333344</v>
      </c>
      <c r="C34" s="110">
        <f>C10-C30</f>
        <v>27133.34799999994</v>
      </c>
      <c r="D34" s="63"/>
      <c r="F34" s="36"/>
      <c r="G34" s="42"/>
      <c r="H34" s="42"/>
      <c r="I34" s="43"/>
      <c r="J34" s="42"/>
      <c r="K34" s="36"/>
      <c r="L34" s="42"/>
      <c r="M34" s="42"/>
      <c r="N34" s="43"/>
    </row>
    <row r="35" spans="1:14" ht="15.5" thickTop="1" x14ac:dyDescent="0.75">
      <c r="A35" s="36"/>
      <c r="B35" s="42"/>
      <c r="C35" s="42"/>
      <c r="D35" s="43"/>
      <c r="F35" s="34"/>
      <c r="G35" s="42"/>
      <c r="H35" s="44" t="s">
        <v>113</v>
      </c>
      <c r="I35" s="45">
        <f>I33</f>
        <v>41.479200000000006</v>
      </c>
      <c r="J35" s="42"/>
      <c r="K35" s="34"/>
      <c r="L35" s="42"/>
      <c r="M35" s="44" t="s">
        <v>160</v>
      </c>
      <c r="N35" s="45">
        <f>N33</f>
        <v>62.218800000000002</v>
      </c>
    </row>
    <row r="36" spans="1:14" x14ac:dyDescent="0.75">
      <c r="A36" s="48"/>
      <c r="B36" s="58">
        <f>B32+B33-B34</f>
        <v>0</v>
      </c>
      <c r="C36" s="58">
        <f>C32+C33-C34</f>
        <v>0</v>
      </c>
      <c r="D36" s="49"/>
      <c r="F36" s="36"/>
      <c r="G36" s="37"/>
      <c r="H36" s="44" t="s">
        <v>114</v>
      </c>
      <c r="I36" s="46">
        <f>(365*24)-N36</f>
        <v>8410</v>
      </c>
      <c r="J36" s="42"/>
      <c r="K36" s="36"/>
      <c r="L36" s="37"/>
      <c r="M36" s="44" t="s">
        <v>121</v>
      </c>
      <c r="N36" s="46">
        <f>ROUNDDOWN(365*24*0.04,0)</f>
        <v>350</v>
      </c>
    </row>
    <row r="37" spans="1:14" ht="15.5" thickBot="1" x14ac:dyDescent="0.9">
      <c r="F37" s="36"/>
      <c r="G37" s="39"/>
      <c r="H37" s="47" t="s">
        <v>117</v>
      </c>
      <c r="I37" s="83">
        <f>I35*I36</f>
        <v>348840.07200000004</v>
      </c>
      <c r="J37" s="42"/>
      <c r="K37" s="36"/>
      <c r="L37" s="39"/>
      <c r="M37" s="47" t="s">
        <v>118</v>
      </c>
      <c r="N37" s="83">
        <f>N35*N36</f>
        <v>21776.58</v>
      </c>
    </row>
    <row r="38" spans="1:14" ht="15.5" thickTop="1" x14ac:dyDescent="0.75">
      <c r="F38" s="48"/>
      <c r="G38" s="16"/>
      <c r="H38" s="16"/>
      <c r="I38" s="49"/>
      <c r="J38" s="16"/>
      <c r="K38" s="48"/>
      <c r="L38" s="16"/>
      <c r="M38" s="16"/>
      <c r="N38" s="49"/>
    </row>
  </sheetData>
  <mergeCells count="8">
    <mergeCell ref="A5:D5"/>
    <mergeCell ref="F5:N5"/>
    <mergeCell ref="F27:N27"/>
    <mergeCell ref="F19:I19"/>
    <mergeCell ref="K28:N28"/>
    <mergeCell ref="F28:I28"/>
    <mergeCell ref="F6:I6"/>
    <mergeCell ref="K6:N6"/>
  </mergeCells>
  <printOptions gridLines="1"/>
  <pageMargins left="0.7" right="0.7" top="0.75" bottom="0.75" header="0.3" footer="0.3"/>
  <pageSetup scale="60" orientation="landscape" r:id="rId1"/>
  <headerFooter scaleWithDoc="0">
    <oddFooter>&amp;L&amp;8Proprietary &amp; Confidential&amp;C&amp;8Page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13"/>
  <sheetViews>
    <sheetView workbookViewId="0">
      <selection activeCell="N14" sqref="N14"/>
    </sheetView>
  </sheetViews>
  <sheetFormatPr defaultRowHeight="14.75" x14ac:dyDescent="0.75"/>
  <cols>
    <col min="1" max="1" width="14.7265625" customWidth="1"/>
    <col min="2" max="14" width="10.54296875" customWidth="1"/>
  </cols>
  <sheetData>
    <row r="1" spans="1:14" x14ac:dyDescent="0.75">
      <c r="A1" s="1" t="s">
        <v>138</v>
      </c>
    </row>
    <row r="2" spans="1:14" x14ac:dyDescent="0.75">
      <c r="A2" s="1" t="s">
        <v>162</v>
      </c>
    </row>
    <row r="3" spans="1:14" x14ac:dyDescent="0.75">
      <c r="A3" s="1" t="s">
        <v>136</v>
      </c>
    </row>
    <row r="5" spans="1:14" x14ac:dyDescent="0.75">
      <c r="B5" s="11" t="s">
        <v>90</v>
      </c>
      <c r="C5" s="11" t="s">
        <v>90</v>
      </c>
      <c r="D5" s="11" t="s">
        <v>90</v>
      </c>
      <c r="E5" s="11" t="s">
        <v>90</v>
      </c>
      <c r="F5" s="11" t="s">
        <v>90</v>
      </c>
      <c r="G5" s="11" t="s">
        <v>90</v>
      </c>
      <c r="H5" s="11" t="s">
        <v>90</v>
      </c>
      <c r="I5" s="11" t="s">
        <v>90</v>
      </c>
      <c r="J5" s="11" t="s">
        <v>90</v>
      </c>
      <c r="K5" s="11" t="s">
        <v>90</v>
      </c>
      <c r="L5" s="11" t="s">
        <v>91</v>
      </c>
      <c r="M5" s="11" t="s">
        <v>91</v>
      </c>
      <c r="N5" s="11" t="s">
        <v>91</v>
      </c>
    </row>
    <row r="6" spans="1:14" x14ac:dyDescent="0.75">
      <c r="B6" s="15" t="s">
        <v>77</v>
      </c>
      <c r="C6" s="15" t="s">
        <v>78</v>
      </c>
      <c r="D6" s="15" t="s">
        <v>79</v>
      </c>
      <c r="E6" s="15" t="s">
        <v>80</v>
      </c>
      <c r="F6" s="15" t="s">
        <v>81</v>
      </c>
      <c r="G6" s="15" t="s">
        <v>82</v>
      </c>
      <c r="H6" s="15" t="s">
        <v>83</v>
      </c>
      <c r="I6" s="15" t="s">
        <v>84</v>
      </c>
      <c r="J6" s="15" t="s">
        <v>85</v>
      </c>
      <c r="K6" s="15" t="s">
        <v>86</v>
      </c>
      <c r="L6" s="15" t="s">
        <v>87</v>
      </c>
      <c r="M6" s="15" t="s">
        <v>88</v>
      </c>
      <c r="N6" s="15" t="s">
        <v>89</v>
      </c>
    </row>
    <row r="7" spans="1:14" x14ac:dyDescent="0.75">
      <c r="A7" t="s">
        <v>75</v>
      </c>
      <c r="B7" s="14">
        <v>43</v>
      </c>
      <c r="C7" s="14">
        <v>47</v>
      </c>
      <c r="D7" s="14">
        <v>34</v>
      </c>
      <c r="E7" s="14">
        <v>39</v>
      </c>
      <c r="F7" s="14">
        <v>50</v>
      </c>
      <c r="G7" s="14">
        <v>47</v>
      </c>
      <c r="H7" s="14">
        <v>27</v>
      </c>
      <c r="I7" s="14">
        <v>57</v>
      </c>
      <c r="J7" s="14">
        <v>35</v>
      </c>
      <c r="K7" s="14">
        <v>49</v>
      </c>
      <c r="L7" s="14">
        <f>ROUNDDOWN(SUM(B7:K7)/10,0)</f>
        <v>42</v>
      </c>
      <c r="M7" s="14">
        <f>ROUNDDOWN(SUM(B7:K7)/10,0)</f>
        <v>42</v>
      </c>
      <c r="N7" s="31">
        <f>SUM(B7:M7)</f>
        <v>512</v>
      </c>
    </row>
    <row r="8" spans="1:14" x14ac:dyDescent="0.75">
      <c r="A8" t="s">
        <v>71</v>
      </c>
      <c r="B8" s="14">
        <v>7</v>
      </c>
      <c r="C8" s="14">
        <v>4</v>
      </c>
      <c r="D8" s="14">
        <v>5</v>
      </c>
      <c r="E8" s="14">
        <v>2</v>
      </c>
      <c r="F8" s="14">
        <v>9</v>
      </c>
      <c r="G8" s="14">
        <v>9</v>
      </c>
      <c r="H8" s="14">
        <v>5</v>
      </c>
      <c r="I8" s="14">
        <v>3</v>
      </c>
      <c r="J8" s="14">
        <v>5</v>
      </c>
      <c r="K8" s="14">
        <v>8</v>
      </c>
      <c r="L8" s="14">
        <f>ROUNDDOWN(SUM(B8:K8)/10,0)</f>
        <v>5</v>
      </c>
      <c r="M8" s="14">
        <f>ROUNDDOWN(SUM(B8:K8)/10,0)</f>
        <v>5</v>
      </c>
      <c r="N8" s="31">
        <f>SUM(B8:M8)</f>
        <v>67</v>
      </c>
    </row>
    <row r="9" spans="1:14" x14ac:dyDescent="0.75">
      <c r="A9" t="s">
        <v>76</v>
      </c>
      <c r="B9" s="14">
        <v>13</v>
      </c>
      <c r="C9" s="14">
        <v>16</v>
      </c>
      <c r="D9" s="14">
        <v>16</v>
      </c>
      <c r="E9" s="14">
        <v>11</v>
      </c>
      <c r="F9" s="14">
        <v>24</v>
      </c>
      <c r="G9" s="14">
        <v>17</v>
      </c>
      <c r="H9" s="14">
        <v>17</v>
      </c>
      <c r="I9" s="14">
        <v>20</v>
      </c>
      <c r="J9" s="14">
        <v>24</v>
      </c>
      <c r="K9" s="14">
        <v>28</v>
      </c>
      <c r="L9" s="14">
        <f>ROUNDDOWN(SUM(B9:K9)/10,0)</f>
        <v>18</v>
      </c>
      <c r="M9" s="14">
        <f>ROUNDDOWN(SUM(B9:K9)/10,0)</f>
        <v>18</v>
      </c>
      <c r="N9" s="31">
        <f>SUM(B9:M9)</f>
        <v>222</v>
      </c>
    </row>
    <row r="10" spans="1:14" x14ac:dyDescent="0.75">
      <c r="A10" t="s">
        <v>161</v>
      </c>
      <c r="B10">
        <v>19</v>
      </c>
      <c r="C10">
        <v>19</v>
      </c>
      <c r="D10">
        <v>19</v>
      </c>
      <c r="E10">
        <v>19</v>
      </c>
      <c r="F10">
        <v>19</v>
      </c>
      <c r="G10">
        <v>19</v>
      </c>
      <c r="H10">
        <v>19</v>
      </c>
      <c r="I10">
        <v>19</v>
      </c>
      <c r="J10">
        <v>19</v>
      </c>
      <c r="K10">
        <v>19</v>
      </c>
      <c r="L10">
        <v>19</v>
      </c>
      <c r="M10">
        <v>19</v>
      </c>
      <c r="N10" s="31">
        <f>SUM(B10:M10)</f>
        <v>228</v>
      </c>
    </row>
    <row r="11" spans="1:14" x14ac:dyDescent="0.75">
      <c r="A11" t="s">
        <v>89</v>
      </c>
      <c r="B11" s="32">
        <f t="shared" ref="B11:N11" si="0">SUM(B7:B10)</f>
        <v>82</v>
      </c>
      <c r="C11" s="32">
        <f t="shared" si="0"/>
        <v>86</v>
      </c>
      <c r="D11" s="32">
        <f t="shared" si="0"/>
        <v>74</v>
      </c>
      <c r="E11" s="32">
        <f t="shared" si="0"/>
        <v>71</v>
      </c>
      <c r="F11" s="32">
        <f t="shared" si="0"/>
        <v>102</v>
      </c>
      <c r="G11" s="32">
        <f t="shared" si="0"/>
        <v>92</v>
      </c>
      <c r="H11" s="32">
        <f t="shared" si="0"/>
        <v>68</v>
      </c>
      <c r="I11" s="32">
        <f t="shared" si="0"/>
        <v>99</v>
      </c>
      <c r="J11" s="32">
        <f t="shared" si="0"/>
        <v>83</v>
      </c>
      <c r="K11" s="32">
        <f t="shared" si="0"/>
        <v>104</v>
      </c>
      <c r="L11" s="32">
        <f t="shared" si="0"/>
        <v>84</v>
      </c>
      <c r="M11" s="32">
        <f t="shared" si="0"/>
        <v>84</v>
      </c>
      <c r="N11" s="32">
        <f t="shared" si="0"/>
        <v>1029</v>
      </c>
    </row>
    <row r="12" spans="1:14" x14ac:dyDescent="0.75">
      <c r="M12" s="64" t="s">
        <v>438</v>
      </c>
      <c r="N12" s="65">
        <f>'2016 UP Responses'!W100</f>
        <v>0.31853496115427304</v>
      </c>
    </row>
    <row r="13" spans="1:14" x14ac:dyDescent="0.75">
      <c r="M13" s="64" t="s">
        <v>163</v>
      </c>
      <c r="N13" s="32">
        <f>ROUNDDOWN(N11*(1-N12),0)</f>
        <v>701</v>
      </c>
    </row>
  </sheetData>
  <pageMargins left="0.7" right="0.7" top="0.75" bottom="0.75" header="0.3" footer="0.3"/>
  <pageSetup scale="80" orientation="landscape" r:id="rId1"/>
  <headerFooter scaleWithDoc="0">
    <oddFooter>&amp;L&amp;8Proprietary &amp; Confidential&amp;C&amp;8Page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149"/>
  <sheetViews>
    <sheetView workbookViewId="0">
      <selection activeCell="C45" sqref="C45"/>
    </sheetView>
  </sheetViews>
  <sheetFormatPr defaultRowHeight="14.75" x14ac:dyDescent="0.75"/>
  <cols>
    <col min="1" max="1" width="34" bestFit="1" customWidth="1"/>
    <col min="2" max="2" width="22.26953125" bestFit="1" customWidth="1"/>
    <col min="3" max="3" width="19.1328125" customWidth="1"/>
    <col min="4" max="4" width="21.1328125" bestFit="1" customWidth="1"/>
    <col min="5" max="5" width="19.1328125" customWidth="1"/>
    <col min="6" max="6" width="16.1328125" bestFit="1" customWidth="1"/>
    <col min="7" max="7" width="16.1328125" customWidth="1"/>
    <col min="8" max="8" width="20.86328125" customWidth="1"/>
    <col min="9" max="9" width="19.40625" bestFit="1" customWidth="1"/>
    <col min="10" max="10" width="17" bestFit="1" customWidth="1"/>
    <col min="11" max="11" width="17.40625" bestFit="1" customWidth="1"/>
  </cols>
  <sheetData>
    <row r="1" spans="1:13" x14ac:dyDescent="0.75">
      <c r="A1" s="1" t="s">
        <v>138</v>
      </c>
    </row>
    <row r="2" spans="1:13" x14ac:dyDescent="0.75">
      <c r="A2" s="1" t="s">
        <v>139</v>
      </c>
    </row>
    <row r="3" spans="1:13" x14ac:dyDescent="0.75">
      <c r="A3" s="1" t="s">
        <v>137</v>
      </c>
    </row>
    <row r="5" spans="1:13" x14ac:dyDescent="0.75">
      <c r="A5" s="21" t="s">
        <v>70</v>
      </c>
      <c r="B5" s="33" t="s">
        <v>140</v>
      </c>
      <c r="C5" s="33" t="s">
        <v>126</v>
      </c>
      <c r="D5" s="33" t="s">
        <v>124</v>
      </c>
      <c r="E5" s="33" t="s">
        <v>125</v>
      </c>
      <c r="F5" s="33" t="s">
        <v>127</v>
      </c>
      <c r="G5" s="33" t="s">
        <v>164</v>
      </c>
      <c r="H5" s="33" t="s">
        <v>128</v>
      </c>
      <c r="I5" s="61" t="s">
        <v>129</v>
      </c>
      <c r="J5" s="61" t="s">
        <v>74</v>
      </c>
      <c r="K5" s="61" t="s">
        <v>73</v>
      </c>
    </row>
    <row r="6" spans="1:13" ht="13.5" customHeight="1" x14ac:dyDescent="0.75">
      <c r="A6" s="10" t="s">
        <v>0</v>
      </c>
      <c r="B6" s="18">
        <v>3</v>
      </c>
      <c r="C6" s="19">
        <v>3583.4</v>
      </c>
      <c r="D6" s="19">
        <v>1322.78</v>
      </c>
      <c r="E6" s="19">
        <v>2260.62</v>
      </c>
      <c r="F6" s="19">
        <v>0</v>
      </c>
      <c r="G6" s="19">
        <v>0</v>
      </c>
      <c r="H6" s="19">
        <v>2260.62</v>
      </c>
      <c r="I6" s="12">
        <f t="shared" ref="I6:I69" si="0">C6/B6</f>
        <v>1194.4666666666667</v>
      </c>
      <c r="J6" s="20">
        <f>H6/C6</f>
        <v>0.63085896076352066</v>
      </c>
      <c r="K6" s="19">
        <f>I6*J6</f>
        <v>753.54</v>
      </c>
    </row>
    <row r="7" spans="1:13" ht="13.5" customHeight="1" x14ac:dyDescent="0.75">
      <c r="A7" s="10" t="s">
        <v>50</v>
      </c>
      <c r="B7" s="18">
        <v>1</v>
      </c>
      <c r="C7" s="8">
        <v>200</v>
      </c>
      <c r="D7" s="8">
        <v>40</v>
      </c>
      <c r="E7" s="8">
        <v>160</v>
      </c>
      <c r="F7" s="8">
        <v>0</v>
      </c>
      <c r="G7" s="8">
        <v>0</v>
      </c>
      <c r="H7" s="8">
        <v>160</v>
      </c>
      <c r="I7" s="22">
        <f t="shared" si="0"/>
        <v>200</v>
      </c>
      <c r="J7" s="20">
        <f t="shared" ref="J7:J70" si="1">H7/C7</f>
        <v>0.8</v>
      </c>
      <c r="K7" s="8">
        <f t="shared" ref="K7:K70" si="2">I7*J7</f>
        <v>160</v>
      </c>
      <c r="M7" s="13"/>
    </row>
    <row r="8" spans="1:13" ht="13.5" customHeight="1" x14ac:dyDescent="0.75">
      <c r="A8" s="10" t="s">
        <v>45</v>
      </c>
      <c r="B8" s="18">
        <v>11</v>
      </c>
      <c r="C8" s="8">
        <v>14474.299999999997</v>
      </c>
      <c r="D8" s="8">
        <v>3173.19</v>
      </c>
      <c r="E8" s="8">
        <v>11301.109999999999</v>
      </c>
      <c r="F8" s="8">
        <v>6484.7999999999993</v>
      </c>
      <c r="G8" s="8">
        <v>0</v>
      </c>
      <c r="H8" s="8">
        <v>4816.3100000000004</v>
      </c>
      <c r="I8" s="22">
        <f t="shared" si="0"/>
        <v>1315.8454545454542</v>
      </c>
      <c r="J8" s="20">
        <f t="shared" si="1"/>
        <v>0.33274907940280368</v>
      </c>
      <c r="K8" s="8">
        <f t="shared" si="2"/>
        <v>437.84636363636366</v>
      </c>
      <c r="M8" s="13"/>
    </row>
    <row r="9" spans="1:13" ht="13.5" customHeight="1" x14ac:dyDescent="0.75">
      <c r="A9" s="10" t="s">
        <v>46</v>
      </c>
      <c r="B9" s="18">
        <v>4</v>
      </c>
      <c r="C9" s="8">
        <v>3990.8</v>
      </c>
      <c r="D9" s="8">
        <v>1374.63</v>
      </c>
      <c r="E9" s="8">
        <v>2616.17</v>
      </c>
      <c r="F9" s="8">
        <v>200</v>
      </c>
      <c r="G9" s="8">
        <v>0</v>
      </c>
      <c r="H9" s="8">
        <v>2416.17</v>
      </c>
      <c r="I9" s="22">
        <f t="shared" si="0"/>
        <v>997.7</v>
      </c>
      <c r="J9" s="20">
        <f t="shared" si="1"/>
        <v>0.60543500050115262</v>
      </c>
      <c r="K9" s="8">
        <f t="shared" si="2"/>
        <v>604.04250000000002</v>
      </c>
      <c r="M9" s="13"/>
    </row>
    <row r="10" spans="1:13" ht="13.5" customHeight="1" x14ac:dyDescent="0.75">
      <c r="A10" s="10" t="s">
        <v>47</v>
      </c>
      <c r="B10" s="18">
        <v>8</v>
      </c>
      <c r="C10" s="8">
        <v>4397.1000000000004</v>
      </c>
      <c r="D10" s="8">
        <v>1999.3100000000002</v>
      </c>
      <c r="E10" s="8">
        <v>2397.79</v>
      </c>
      <c r="F10" s="8">
        <v>600</v>
      </c>
      <c r="G10" s="8">
        <v>0</v>
      </c>
      <c r="H10" s="8">
        <v>1797.79</v>
      </c>
      <c r="I10" s="22">
        <f t="shared" si="0"/>
        <v>549.63750000000005</v>
      </c>
      <c r="J10" s="20">
        <f t="shared" si="1"/>
        <v>0.40885811102772279</v>
      </c>
      <c r="K10" s="8">
        <f t="shared" si="2"/>
        <v>224.72375</v>
      </c>
      <c r="M10" s="13"/>
    </row>
    <row r="11" spans="1:13" ht="13.5" customHeight="1" x14ac:dyDescent="0.75">
      <c r="A11" s="10" t="s">
        <v>43</v>
      </c>
      <c r="B11" s="18">
        <v>1</v>
      </c>
      <c r="C11" s="8">
        <v>749</v>
      </c>
      <c r="D11" s="8">
        <v>629</v>
      </c>
      <c r="E11" s="8">
        <v>120</v>
      </c>
      <c r="F11" s="8">
        <v>0</v>
      </c>
      <c r="G11" s="8">
        <v>0</v>
      </c>
      <c r="H11" s="8">
        <v>120</v>
      </c>
      <c r="I11" s="22">
        <f t="shared" si="0"/>
        <v>749</v>
      </c>
      <c r="J11" s="20">
        <f t="shared" si="1"/>
        <v>0.1602136181575434</v>
      </c>
      <c r="K11" s="8">
        <f t="shared" si="2"/>
        <v>120</v>
      </c>
      <c r="M11" s="13"/>
    </row>
    <row r="12" spans="1:13" ht="13.5" customHeight="1" x14ac:dyDescent="0.75">
      <c r="A12" s="10" t="s">
        <v>41</v>
      </c>
      <c r="B12" s="18">
        <v>1</v>
      </c>
      <c r="C12" s="8">
        <v>840.8</v>
      </c>
      <c r="D12" s="8">
        <v>0</v>
      </c>
      <c r="E12" s="8">
        <v>840.8</v>
      </c>
      <c r="F12" s="8">
        <v>0</v>
      </c>
      <c r="G12" s="8">
        <v>0</v>
      </c>
      <c r="H12" s="8">
        <v>840.8</v>
      </c>
      <c r="I12" s="22">
        <f t="shared" si="0"/>
        <v>840.8</v>
      </c>
      <c r="J12" s="20">
        <f t="shared" si="1"/>
        <v>1</v>
      </c>
      <c r="K12" s="8">
        <f t="shared" si="2"/>
        <v>840.8</v>
      </c>
      <c r="M12" s="13"/>
    </row>
    <row r="13" spans="1:13" ht="13.5" customHeight="1" x14ac:dyDescent="0.75">
      <c r="A13" s="10" t="s">
        <v>20</v>
      </c>
      <c r="B13" s="18">
        <v>1</v>
      </c>
      <c r="C13" s="8">
        <v>939.4</v>
      </c>
      <c r="D13" s="8">
        <v>476.12</v>
      </c>
      <c r="E13" s="8">
        <v>463.28</v>
      </c>
      <c r="F13" s="8">
        <v>0</v>
      </c>
      <c r="G13" s="8">
        <v>0</v>
      </c>
      <c r="H13" s="8">
        <v>463.28</v>
      </c>
      <c r="I13" s="22">
        <f t="shared" si="0"/>
        <v>939.4</v>
      </c>
      <c r="J13" s="20">
        <f t="shared" si="1"/>
        <v>0.49316585054289969</v>
      </c>
      <c r="K13" s="8">
        <f t="shared" si="2"/>
        <v>463.28</v>
      </c>
      <c r="M13" s="13"/>
    </row>
    <row r="14" spans="1:13" ht="13.5" customHeight="1" x14ac:dyDescent="0.75">
      <c r="A14" s="10" t="s">
        <v>7</v>
      </c>
      <c r="B14" s="18">
        <v>1</v>
      </c>
      <c r="C14" s="8">
        <v>941.1</v>
      </c>
      <c r="D14" s="8">
        <v>484.53</v>
      </c>
      <c r="E14" s="8">
        <v>456.57</v>
      </c>
      <c r="F14" s="8">
        <v>0</v>
      </c>
      <c r="G14" s="8">
        <v>0</v>
      </c>
      <c r="H14" s="8">
        <v>456.57</v>
      </c>
      <c r="I14" s="22">
        <f t="shared" si="0"/>
        <v>941.1</v>
      </c>
      <c r="J14" s="20">
        <f t="shared" si="1"/>
        <v>0.48514504303474654</v>
      </c>
      <c r="K14" s="8">
        <f t="shared" si="2"/>
        <v>456.57</v>
      </c>
      <c r="M14" s="13"/>
    </row>
    <row r="15" spans="1:13" ht="13.5" customHeight="1" x14ac:dyDescent="0.75">
      <c r="A15" s="10" t="s">
        <v>6</v>
      </c>
      <c r="B15" s="18">
        <v>5</v>
      </c>
      <c r="C15" s="8">
        <v>5900.7</v>
      </c>
      <c r="D15" s="8">
        <v>3647.1</v>
      </c>
      <c r="E15" s="8">
        <v>2253.6</v>
      </c>
      <c r="F15" s="8">
        <v>0</v>
      </c>
      <c r="G15" s="8">
        <v>95.4</v>
      </c>
      <c r="H15" s="8">
        <v>2158.1999999999998</v>
      </c>
      <c r="I15" s="22">
        <f t="shared" si="0"/>
        <v>1180.1399999999999</v>
      </c>
      <c r="J15" s="20">
        <f t="shared" si="1"/>
        <v>0.36575321572016878</v>
      </c>
      <c r="K15" s="8">
        <f t="shared" si="2"/>
        <v>431.63999999999993</v>
      </c>
      <c r="M15" s="13"/>
    </row>
    <row r="16" spans="1:13" ht="13.5" customHeight="1" x14ac:dyDescent="0.75">
      <c r="A16" s="10" t="s">
        <v>51</v>
      </c>
      <c r="B16" s="18">
        <v>1</v>
      </c>
      <c r="C16" s="8">
        <v>200</v>
      </c>
      <c r="D16" s="8">
        <v>0</v>
      </c>
      <c r="E16" s="8">
        <v>200</v>
      </c>
      <c r="F16" s="8">
        <v>0</v>
      </c>
      <c r="G16" s="8">
        <v>0</v>
      </c>
      <c r="H16" s="8">
        <v>200</v>
      </c>
      <c r="I16" s="22">
        <f t="shared" si="0"/>
        <v>200</v>
      </c>
      <c r="J16" s="20">
        <f t="shared" si="1"/>
        <v>1</v>
      </c>
      <c r="K16" s="8">
        <f t="shared" si="2"/>
        <v>200</v>
      </c>
    </row>
    <row r="17" spans="1:11" ht="13.5" customHeight="1" x14ac:dyDescent="0.75">
      <c r="A17" s="10" t="s">
        <v>42</v>
      </c>
      <c r="B17" s="18">
        <v>1</v>
      </c>
      <c r="C17" s="8">
        <v>200</v>
      </c>
      <c r="D17" s="8">
        <v>0</v>
      </c>
      <c r="E17" s="8">
        <v>200</v>
      </c>
      <c r="F17" s="8">
        <v>0</v>
      </c>
      <c r="G17" s="8">
        <v>0</v>
      </c>
      <c r="H17" s="8">
        <v>200</v>
      </c>
      <c r="I17" s="22">
        <f t="shared" si="0"/>
        <v>200</v>
      </c>
      <c r="J17" s="20">
        <f t="shared" si="1"/>
        <v>1</v>
      </c>
      <c r="K17" s="8">
        <f t="shared" si="2"/>
        <v>200</v>
      </c>
    </row>
    <row r="18" spans="1:11" ht="13.5" customHeight="1" x14ac:dyDescent="0.75">
      <c r="A18" s="10" t="s">
        <v>14</v>
      </c>
      <c r="B18" s="18">
        <v>9</v>
      </c>
      <c r="C18" s="8">
        <v>11393.4</v>
      </c>
      <c r="D18" s="8">
        <v>4837.59</v>
      </c>
      <c r="E18" s="8">
        <v>6555.81</v>
      </c>
      <c r="F18" s="8">
        <v>1039.7</v>
      </c>
      <c r="G18" s="8">
        <v>1738.1599999999999</v>
      </c>
      <c r="H18" s="8">
        <v>3777.9500000000003</v>
      </c>
      <c r="I18" s="22">
        <f t="shared" si="0"/>
        <v>1265.9333333333334</v>
      </c>
      <c r="J18" s="20">
        <f t="shared" si="1"/>
        <v>0.33159109659978586</v>
      </c>
      <c r="K18" s="8">
        <f t="shared" si="2"/>
        <v>419.7722222222223</v>
      </c>
    </row>
    <row r="19" spans="1:11" ht="13.5" customHeight="1" x14ac:dyDescent="0.75">
      <c r="A19" s="10" t="s">
        <v>34</v>
      </c>
      <c r="B19" s="18">
        <v>1</v>
      </c>
      <c r="C19" s="8">
        <v>1605</v>
      </c>
      <c r="D19" s="8">
        <v>1405</v>
      </c>
      <c r="E19" s="8">
        <v>200</v>
      </c>
      <c r="F19" s="8">
        <v>0</v>
      </c>
      <c r="G19" s="8">
        <v>0</v>
      </c>
      <c r="H19" s="8">
        <v>200</v>
      </c>
      <c r="I19" s="22">
        <f t="shared" si="0"/>
        <v>1605</v>
      </c>
      <c r="J19" s="20">
        <f t="shared" si="1"/>
        <v>0.12461059190031153</v>
      </c>
      <c r="K19" s="8">
        <f t="shared" si="2"/>
        <v>200</v>
      </c>
    </row>
    <row r="20" spans="1:11" ht="13.5" customHeight="1" x14ac:dyDescent="0.75">
      <c r="A20" s="10" t="s">
        <v>52</v>
      </c>
      <c r="B20" s="18">
        <v>1</v>
      </c>
      <c r="C20" s="8">
        <v>878.2</v>
      </c>
      <c r="D20" s="8">
        <v>447.99</v>
      </c>
      <c r="E20" s="8">
        <v>430.21</v>
      </c>
      <c r="F20" s="8">
        <v>0</v>
      </c>
      <c r="G20" s="8">
        <v>0</v>
      </c>
      <c r="H20" s="8">
        <v>430.21</v>
      </c>
      <c r="I20" s="22">
        <f t="shared" si="0"/>
        <v>878.2</v>
      </c>
      <c r="J20" s="20">
        <f t="shared" si="1"/>
        <v>0.48987702117968568</v>
      </c>
      <c r="K20" s="8">
        <f t="shared" si="2"/>
        <v>430.21</v>
      </c>
    </row>
    <row r="21" spans="1:11" ht="13.5" customHeight="1" x14ac:dyDescent="0.75">
      <c r="A21" s="10" t="s">
        <v>53</v>
      </c>
      <c r="B21" s="18">
        <v>2</v>
      </c>
      <c r="C21" s="8">
        <v>949</v>
      </c>
      <c r="D21" s="8">
        <v>629</v>
      </c>
      <c r="E21" s="8">
        <v>320</v>
      </c>
      <c r="F21" s="8">
        <v>200</v>
      </c>
      <c r="G21" s="8">
        <v>0</v>
      </c>
      <c r="H21" s="8">
        <v>120</v>
      </c>
      <c r="I21" s="22">
        <f t="shared" si="0"/>
        <v>474.5</v>
      </c>
      <c r="J21" s="20">
        <f t="shared" si="1"/>
        <v>0.12644889357218125</v>
      </c>
      <c r="K21" s="8">
        <f t="shared" si="2"/>
        <v>60.000000000000007</v>
      </c>
    </row>
    <row r="22" spans="1:11" ht="13.5" customHeight="1" x14ac:dyDescent="0.75">
      <c r="A22" s="10" t="s">
        <v>12</v>
      </c>
      <c r="B22" s="18">
        <v>2</v>
      </c>
      <c r="C22" s="8">
        <v>1918.9</v>
      </c>
      <c r="D22" s="8">
        <v>1413.86</v>
      </c>
      <c r="E22" s="8">
        <v>505.04</v>
      </c>
      <c r="F22" s="8">
        <v>0</v>
      </c>
      <c r="G22" s="8">
        <v>0</v>
      </c>
      <c r="H22" s="8">
        <v>505.04</v>
      </c>
      <c r="I22" s="22">
        <f t="shared" si="0"/>
        <v>959.45</v>
      </c>
      <c r="J22" s="20">
        <f t="shared" si="1"/>
        <v>0.26319245401010993</v>
      </c>
      <c r="K22" s="8">
        <f t="shared" si="2"/>
        <v>252.51999999999998</v>
      </c>
    </row>
    <row r="23" spans="1:11" ht="13.5" customHeight="1" x14ac:dyDescent="0.75">
      <c r="A23" s="10" t="s">
        <v>10</v>
      </c>
      <c r="B23" s="18">
        <v>4</v>
      </c>
      <c r="C23" s="8">
        <v>6061.9</v>
      </c>
      <c r="D23" s="8">
        <v>3057.42</v>
      </c>
      <c r="E23" s="8">
        <v>3004.4799999999996</v>
      </c>
      <c r="F23" s="8">
        <v>1217.72</v>
      </c>
      <c r="G23" s="8">
        <v>0</v>
      </c>
      <c r="H23" s="8">
        <v>1786.76</v>
      </c>
      <c r="I23" s="22">
        <f t="shared" si="0"/>
        <v>1515.4749999999999</v>
      </c>
      <c r="J23" s="20">
        <f t="shared" si="1"/>
        <v>0.29475247034758079</v>
      </c>
      <c r="K23" s="8">
        <f t="shared" si="2"/>
        <v>446.68999999999994</v>
      </c>
    </row>
    <row r="24" spans="1:11" ht="13.5" customHeight="1" x14ac:dyDescent="0.75">
      <c r="A24" s="10" t="s">
        <v>39</v>
      </c>
      <c r="B24" s="18">
        <v>1</v>
      </c>
      <c r="C24" s="8">
        <v>200</v>
      </c>
      <c r="D24" s="8">
        <v>0</v>
      </c>
      <c r="E24" s="8">
        <v>200</v>
      </c>
      <c r="F24" s="8">
        <v>0</v>
      </c>
      <c r="G24" s="8">
        <v>0</v>
      </c>
      <c r="H24" s="8">
        <v>200</v>
      </c>
      <c r="I24" s="22">
        <f t="shared" si="0"/>
        <v>200</v>
      </c>
      <c r="J24" s="20">
        <f t="shared" si="1"/>
        <v>1</v>
      </c>
      <c r="K24" s="8">
        <f t="shared" si="2"/>
        <v>200</v>
      </c>
    </row>
    <row r="25" spans="1:11" ht="13.5" customHeight="1" x14ac:dyDescent="0.75">
      <c r="A25" s="10" t="s">
        <v>35</v>
      </c>
      <c r="B25" s="18">
        <v>2</v>
      </c>
      <c r="C25" s="8">
        <v>2532.4</v>
      </c>
      <c r="D25" s="8">
        <v>0</v>
      </c>
      <c r="E25" s="8">
        <v>2532.4</v>
      </c>
      <c r="F25" s="8">
        <v>838.2</v>
      </c>
      <c r="G25" s="8">
        <v>672</v>
      </c>
      <c r="H25" s="8">
        <v>1022.2</v>
      </c>
      <c r="I25" s="22">
        <f t="shared" si="0"/>
        <v>1266.2</v>
      </c>
      <c r="J25" s="20">
        <f t="shared" si="1"/>
        <v>0.40364871268362029</v>
      </c>
      <c r="K25" s="8">
        <f t="shared" si="2"/>
        <v>511.1</v>
      </c>
    </row>
    <row r="26" spans="1:11" ht="13.5" customHeight="1" x14ac:dyDescent="0.75">
      <c r="A26" s="10" t="s">
        <v>15</v>
      </c>
      <c r="B26" s="18">
        <v>2</v>
      </c>
      <c r="C26" s="8">
        <v>1898.5</v>
      </c>
      <c r="D26" s="8">
        <v>0</v>
      </c>
      <c r="E26" s="8">
        <v>1898.5</v>
      </c>
      <c r="F26" s="8">
        <v>1460.62</v>
      </c>
      <c r="G26" s="8">
        <v>0</v>
      </c>
      <c r="H26" s="8">
        <v>437.88</v>
      </c>
      <c r="I26" s="22">
        <f t="shared" si="0"/>
        <v>949.25</v>
      </c>
      <c r="J26" s="20">
        <f t="shared" si="1"/>
        <v>0.23064524624703714</v>
      </c>
      <c r="K26" s="8">
        <f t="shared" si="2"/>
        <v>218.94</v>
      </c>
    </row>
    <row r="27" spans="1:11" ht="13.5" customHeight="1" x14ac:dyDescent="0.75">
      <c r="A27" s="10" t="s">
        <v>54</v>
      </c>
      <c r="B27" s="18">
        <v>5</v>
      </c>
      <c r="C27" s="8">
        <v>4671.8</v>
      </c>
      <c r="D27" s="8">
        <v>2870.8900000000003</v>
      </c>
      <c r="E27" s="8">
        <v>1800.91</v>
      </c>
      <c r="F27" s="8">
        <v>200</v>
      </c>
      <c r="G27" s="8">
        <v>0</v>
      </c>
      <c r="H27" s="8">
        <v>1600.91</v>
      </c>
      <c r="I27" s="22">
        <f t="shared" si="0"/>
        <v>934.36</v>
      </c>
      <c r="J27" s="20">
        <f t="shared" si="1"/>
        <v>0.34267520013699215</v>
      </c>
      <c r="K27" s="8">
        <f t="shared" si="2"/>
        <v>320.18200000000002</v>
      </c>
    </row>
    <row r="28" spans="1:11" ht="13.5" customHeight="1" x14ac:dyDescent="0.75">
      <c r="A28" s="10" t="s">
        <v>16</v>
      </c>
      <c r="B28" s="18">
        <v>1</v>
      </c>
      <c r="C28" s="8">
        <v>200</v>
      </c>
      <c r="D28" s="8">
        <v>0</v>
      </c>
      <c r="E28" s="8">
        <v>200</v>
      </c>
      <c r="F28" s="8">
        <v>0</v>
      </c>
      <c r="G28" s="8">
        <v>0</v>
      </c>
      <c r="H28" s="8">
        <v>200</v>
      </c>
      <c r="I28" s="22">
        <f t="shared" si="0"/>
        <v>200</v>
      </c>
      <c r="J28" s="20">
        <f t="shared" si="1"/>
        <v>1</v>
      </c>
      <c r="K28" s="8">
        <f t="shared" si="2"/>
        <v>200</v>
      </c>
    </row>
    <row r="29" spans="1:11" ht="13.5" customHeight="1" x14ac:dyDescent="0.75">
      <c r="A29" s="10" t="s">
        <v>31</v>
      </c>
      <c r="B29" s="18">
        <v>2</v>
      </c>
      <c r="C29" s="8">
        <v>239.6</v>
      </c>
      <c r="D29" s="8">
        <v>0</v>
      </c>
      <c r="E29" s="8">
        <v>239.6</v>
      </c>
      <c r="F29" s="8">
        <v>0</v>
      </c>
      <c r="G29" s="8">
        <v>0</v>
      </c>
      <c r="H29" s="8">
        <v>239.6</v>
      </c>
      <c r="I29" s="22">
        <f t="shared" si="0"/>
        <v>119.8</v>
      </c>
      <c r="J29" s="20">
        <f t="shared" si="1"/>
        <v>1</v>
      </c>
      <c r="K29" s="8">
        <f t="shared" si="2"/>
        <v>119.8</v>
      </c>
    </row>
    <row r="30" spans="1:11" ht="13.5" customHeight="1" x14ac:dyDescent="0.75">
      <c r="A30" s="10" t="s">
        <v>37</v>
      </c>
      <c r="B30" s="18">
        <v>1</v>
      </c>
      <c r="C30" s="8">
        <v>200</v>
      </c>
      <c r="D30" s="8">
        <v>0</v>
      </c>
      <c r="E30" s="8">
        <v>200</v>
      </c>
      <c r="F30" s="8">
        <v>0</v>
      </c>
      <c r="G30" s="8">
        <v>0</v>
      </c>
      <c r="H30" s="8">
        <v>200</v>
      </c>
      <c r="I30" s="22">
        <f t="shared" si="0"/>
        <v>200</v>
      </c>
      <c r="J30" s="20">
        <f t="shared" si="1"/>
        <v>1</v>
      </c>
      <c r="K30" s="8">
        <f t="shared" si="2"/>
        <v>200</v>
      </c>
    </row>
    <row r="31" spans="1:11" ht="13.5" customHeight="1" x14ac:dyDescent="0.75">
      <c r="A31" s="10" t="s">
        <v>11</v>
      </c>
      <c r="B31" s="18">
        <v>1</v>
      </c>
      <c r="C31" s="8">
        <v>1686.6</v>
      </c>
      <c r="D31" s="8">
        <v>0</v>
      </c>
      <c r="E31" s="8">
        <v>1686.6</v>
      </c>
      <c r="F31" s="8">
        <v>1196.55</v>
      </c>
      <c r="G31" s="8">
        <v>0</v>
      </c>
      <c r="H31" s="8">
        <v>490.05</v>
      </c>
      <c r="I31" s="22">
        <f t="shared" si="0"/>
        <v>1686.6</v>
      </c>
      <c r="J31" s="20">
        <f t="shared" si="1"/>
        <v>0.29055496264674496</v>
      </c>
      <c r="K31" s="8">
        <f t="shared" si="2"/>
        <v>490.05</v>
      </c>
    </row>
    <row r="32" spans="1:11" ht="13.5" customHeight="1" x14ac:dyDescent="0.75">
      <c r="A32" s="10" t="s">
        <v>55</v>
      </c>
      <c r="B32" s="18">
        <v>1</v>
      </c>
      <c r="C32" s="8">
        <v>1902.3</v>
      </c>
      <c r="D32" s="8">
        <v>1240.6300000000001</v>
      </c>
      <c r="E32" s="8">
        <v>661.67</v>
      </c>
      <c r="F32" s="8">
        <v>0</v>
      </c>
      <c r="G32" s="8">
        <v>0</v>
      </c>
      <c r="H32" s="8">
        <v>661.67</v>
      </c>
      <c r="I32" s="22">
        <f t="shared" si="0"/>
        <v>1902.3</v>
      </c>
      <c r="J32" s="20">
        <f t="shared" si="1"/>
        <v>0.3478263155128003</v>
      </c>
      <c r="K32" s="8">
        <f t="shared" si="2"/>
        <v>661.67</v>
      </c>
    </row>
    <row r="33" spans="1:11" ht="13.5" customHeight="1" x14ac:dyDescent="0.75">
      <c r="A33" s="10" t="s">
        <v>33</v>
      </c>
      <c r="B33" s="18">
        <v>2</v>
      </c>
      <c r="C33" s="8">
        <v>1685</v>
      </c>
      <c r="D33" s="8">
        <v>854.76</v>
      </c>
      <c r="E33" s="8">
        <v>830.24</v>
      </c>
      <c r="F33" s="8">
        <v>0</v>
      </c>
      <c r="G33" s="8">
        <v>0</v>
      </c>
      <c r="H33" s="8">
        <v>830.24</v>
      </c>
      <c r="I33" s="22">
        <f t="shared" si="0"/>
        <v>842.5</v>
      </c>
      <c r="J33" s="20">
        <f t="shared" si="1"/>
        <v>0.49272403560830863</v>
      </c>
      <c r="K33" s="8">
        <f t="shared" si="2"/>
        <v>415.12</v>
      </c>
    </row>
    <row r="34" spans="1:11" ht="13.5" customHeight="1" x14ac:dyDescent="0.75">
      <c r="A34" s="10" t="s">
        <v>40</v>
      </c>
      <c r="B34" s="18">
        <v>1</v>
      </c>
      <c r="C34" s="8">
        <v>200</v>
      </c>
      <c r="D34" s="8">
        <v>0</v>
      </c>
      <c r="E34" s="8">
        <v>200</v>
      </c>
      <c r="F34" s="8">
        <v>0</v>
      </c>
      <c r="G34" s="8">
        <v>0</v>
      </c>
      <c r="H34" s="8">
        <v>200</v>
      </c>
      <c r="I34" s="22">
        <f t="shared" si="0"/>
        <v>200</v>
      </c>
      <c r="J34" s="20">
        <f t="shared" si="1"/>
        <v>1</v>
      </c>
      <c r="K34" s="8">
        <f t="shared" si="2"/>
        <v>200</v>
      </c>
    </row>
    <row r="35" spans="1:11" ht="13.5" customHeight="1" x14ac:dyDescent="0.75">
      <c r="A35" s="10" t="s">
        <v>30</v>
      </c>
      <c r="B35" s="18">
        <v>2</v>
      </c>
      <c r="C35" s="8">
        <v>3349.4</v>
      </c>
      <c r="D35" s="8">
        <v>0</v>
      </c>
      <c r="E35" s="8">
        <v>3349.4</v>
      </c>
      <c r="F35" s="8">
        <v>0.5</v>
      </c>
      <c r="G35" s="8">
        <v>0</v>
      </c>
      <c r="H35" s="8">
        <v>3348.9</v>
      </c>
      <c r="I35" s="22">
        <f t="shared" si="0"/>
        <v>1674.7</v>
      </c>
      <c r="J35" s="20">
        <f t="shared" si="1"/>
        <v>0.99985071953185645</v>
      </c>
      <c r="K35" s="8">
        <f t="shared" si="2"/>
        <v>1674.45</v>
      </c>
    </row>
    <row r="36" spans="1:11" ht="13.5" customHeight="1" x14ac:dyDescent="0.75">
      <c r="A36" s="10" t="s">
        <v>8</v>
      </c>
      <c r="B36" s="18">
        <v>5</v>
      </c>
      <c r="C36" s="8">
        <v>7045</v>
      </c>
      <c r="D36" s="8">
        <v>2810</v>
      </c>
      <c r="E36" s="8">
        <v>4235</v>
      </c>
      <c r="F36" s="8">
        <v>3635</v>
      </c>
      <c r="G36" s="8">
        <v>0</v>
      </c>
      <c r="H36" s="8">
        <v>600</v>
      </c>
      <c r="I36" s="22">
        <f t="shared" si="0"/>
        <v>1409</v>
      </c>
      <c r="J36" s="20">
        <f t="shared" si="1"/>
        <v>8.5166784953867994E-2</v>
      </c>
      <c r="K36" s="8">
        <f t="shared" si="2"/>
        <v>120</v>
      </c>
    </row>
    <row r="37" spans="1:11" ht="13.5" customHeight="1" x14ac:dyDescent="0.75">
      <c r="A37" s="10" t="s">
        <v>17</v>
      </c>
      <c r="B37" s="18">
        <v>7</v>
      </c>
      <c r="C37" s="8">
        <v>8803.0999999999985</v>
      </c>
      <c r="D37" s="8">
        <v>2118.21</v>
      </c>
      <c r="E37" s="8">
        <v>6684.89</v>
      </c>
      <c r="F37" s="8">
        <v>68.23</v>
      </c>
      <c r="G37" s="8">
        <v>0</v>
      </c>
      <c r="H37" s="8">
        <v>6616.6600000000008</v>
      </c>
      <c r="I37" s="22">
        <f t="shared" si="0"/>
        <v>1257.5857142857142</v>
      </c>
      <c r="J37" s="20">
        <f t="shared" si="1"/>
        <v>0.7516284036305394</v>
      </c>
      <c r="K37" s="8">
        <f t="shared" si="2"/>
        <v>945.237142857143</v>
      </c>
    </row>
    <row r="38" spans="1:11" ht="13.5" customHeight="1" x14ac:dyDescent="0.75">
      <c r="A38" s="10" t="s">
        <v>56</v>
      </c>
      <c r="B38" s="18">
        <v>1</v>
      </c>
      <c r="C38" s="8">
        <v>1669.6</v>
      </c>
      <c r="D38" s="8">
        <v>1192.3699999999999</v>
      </c>
      <c r="E38" s="8">
        <v>477.23</v>
      </c>
      <c r="F38" s="8">
        <v>0</v>
      </c>
      <c r="G38" s="8">
        <v>0</v>
      </c>
      <c r="H38" s="8">
        <v>477.23</v>
      </c>
      <c r="I38" s="22">
        <f t="shared" si="0"/>
        <v>1669.6</v>
      </c>
      <c r="J38" s="20">
        <f t="shared" si="1"/>
        <v>0.28583493052228082</v>
      </c>
      <c r="K38" s="8">
        <f t="shared" si="2"/>
        <v>477.23</v>
      </c>
    </row>
    <row r="39" spans="1:11" ht="13.5" customHeight="1" x14ac:dyDescent="0.75">
      <c r="A39" s="10" t="s">
        <v>57</v>
      </c>
      <c r="B39" s="18">
        <v>1</v>
      </c>
      <c r="C39" s="8">
        <v>200</v>
      </c>
      <c r="D39" s="8">
        <v>0</v>
      </c>
      <c r="E39" s="8">
        <v>200</v>
      </c>
      <c r="F39" s="8">
        <v>0</v>
      </c>
      <c r="G39" s="8">
        <v>0</v>
      </c>
      <c r="H39" s="8">
        <v>200</v>
      </c>
      <c r="I39" s="22">
        <f t="shared" si="0"/>
        <v>200</v>
      </c>
      <c r="J39" s="20">
        <f t="shared" si="1"/>
        <v>1</v>
      </c>
      <c r="K39" s="8">
        <f t="shared" si="2"/>
        <v>200</v>
      </c>
    </row>
    <row r="40" spans="1:11" ht="13.5" customHeight="1" x14ac:dyDescent="0.75">
      <c r="A40" s="10" t="s">
        <v>38</v>
      </c>
      <c r="B40" s="18">
        <v>3</v>
      </c>
      <c r="C40" s="8">
        <v>5032.7700000000004</v>
      </c>
      <c r="D40" s="8">
        <v>2666.91</v>
      </c>
      <c r="E40" s="8">
        <v>2365.8599999999997</v>
      </c>
      <c r="F40" s="8">
        <v>44</v>
      </c>
      <c r="G40" s="8">
        <v>0</v>
      </c>
      <c r="H40" s="8">
        <v>2321.8599999999997</v>
      </c>
      <c r="I40" s="22">
        <f t="shared" si="0"/>
        <v>1677.5900000000001</v>
      </c>
      <c r="J40" s="20">
        <f t="shared" si="1"/>
        <v>0.46134832309046497</v>
      </c>
      <c r="K40" s="8">
        <f t="shared" si="2"/>
        <v>773.95333333333315</v>
      </c>
    </row>
    <row r="41" spans="1:11" ht="13.5" customHeight="1" x14ac:dyDescent="0.75">
      <c r="A41" s="10" t="s">
        <v>58</v>
      </c>
      <c r="B41" s="18">
        <v>1</v>
      </c>
      <c r="C41" s="8">
        <v>1701.9</v>
      </c>
      <c r="D41" s="8">
        <v>0</v>
      </c>
      <c r="E41" s="8">
        <v>1701.9</v>
      </c>
      <c r="F41" s="8">
        <v>270.89999999999998</v>
      </c>
      <c r="G41" s="8">
        <v>0</v>
      </c>
      <c r="H41" s="8">
        <v>1431</v>
      </c>
      <c r="I41" s="22">
        <f t="shared" si="0"/>
        <v>1701.9</v>
      </c>
      <c r="J41" s="20">
        <f t="shared" si="1"/>
        <v>0.84082496033844523</v>
      </c>
      <c r="K41" s="8">
        <f t="shared" si="2"/>
        <v>1431</v>
      </c>
    </row>
    <row r="42" spans="1:11" ht="13.5" customHeight="1" x14ac:dyDescent="0.75">
      <c r="A42" s="10" t="s">
        <v>32</v>
      </c>
      <c r="B42" s="18">
        <v>9</v>
      </c>
      <c r="C42" s="8">
        <v>12103.9</v>
      </c>
      <c r="D42" s="8">
        <v>4609.0600000000004</v>
      </c>
      <c r="E42" s="8">
        <v>7494.8400000000011</v>
      </c>
      <c r="F42" s="8">
        <v>3400.5</v>
      </c>
      <c r="G42" s="8">
        <v>0</v>
      </c>
      <c r="H42" s="8">
        <v>4094.34</v>
      </c>
      <c r="I42" s="22">
        <f t="shared" si="0"/>
        <v>1344.8777777777777</v>
      </c>
      <c r="J42" s="20">
        <f t="shared" si="1"/>
        <v>0.338266178669685</v>
      </c>
      <c r="K42" s="8">
        <f t="shared" si="2"/>
        <v>454.92666666666668</v>
      </c>
    </row>
    <row r="43" spans="1:11" ht="13.5" customHeight="1" x14ac:dyDescent="0.75">
      <c r="A43" s="10" t="s">
        <v>26</v>
      </c>
      <c r="B43" s="18">
        <v>2</v>
      </c>
      <c r="C43" s="8">
        <v>1702.1799999999998</v>
      </c>
      <c r="D43" s="8">
        <v>888.79</v>
      </c>
      <c r="E43" s="8">
        <v>813.3900000000001</v>
      </c>
      <c r="F43" s="8">
        <v>0</v>
      </c>
      <c r="G43" s="8">
        <v>0</v>
      </c>
      <c r="H43" s="8">
        <v>813.3900000000001</v>
      </c>
      <c r="I43" s="22">
        <f t="shared" si="0"/>
        <v>851.08999999999992</v>
      </c>
      <c r="J43" s="20">
        <f t="shared" si="1"/>
        <v>0.47785193105312024</v>
      </c>
      <c r="K43" s="8">
        <f t="shared" si="2"/>
        <v>406.69500000000005</v>
      </c>
    </row>
    <row r="44" spans="1:11" ht="13.5" customHeight="1" x14ac:dyDescent="0.75">
      <c r="A44" s="10" t="s">
        <v>27</v>
      </c>
      <c r="B44" s="18">
        <v>3</v>
      </c>
      <c r="C44" s="8">
        <v>4164.7</v>
      </c>
      <c r="D44" s="8">
        <v>1839.16</v>
      </c>
      <c r="E44" s="8">
        <v>2325.54</v>
      </c>
      <c r="F44" s="8">
        <v>1208.01</v>
      </c>
      <c r="G44" s="8">
        <v>0</v>
      </c>
      <c r="H44" s="8">
        <v>1117.53</v>
      </c>
      <c r="I44" s="22">
        <f t="shared" si="0"/>
        <v>1388.2333333333333</v>
      </c>
      <c r="J44" s="20">
        <f t="shared" si="1"/>
        <v>0.26833385357888923</v>
      </c>
      <c r="K44" s="8">
        <f t="shared" si="2"/>
        <v>372.51</v>
      </c>
    </row>
    <row r="45" spans="1:11" ht="13.5" customHeight="1" x14ac:dyDescent="0.75">
      <c r="A45" s="10" t="s">
        <v>59</v>
      </c>
      <c r="B45" s="18">
        <v>1</v>
      </c>
      <c r="C45" s="8">
        <v>849.3</v>
      </c>
      <c r="D45" s="8">
        <v>432.88</v>
      </c>
      <c r="E45" s="8">
        <v>416.42</v>
      </c>
      <c r="F45" s="8">
        <v>0</v>
      </c>
      <c r="G45" s="8">
        <v>0</v>
      </c>
      <c r="H45" s="8">
        <v>416.42</v>
      </c>
      <c r="I45" s="22">
        <f t="shared" si="0"/>
        <v>849.3</v>
      </c>
      <c r="J45" s="20">
        <f t="shared" si="1"/>
        <v>0.49030966678441074</v>
      </c>
      <c r="K45" s="8">
        <f t="shared" si="2"/>
        <v>416.42</v>
      </c>
    </row>
    <row r="46" spans="1:11" ht="13.5" customHeight="1" x14ac:dyDescent="0.75">
      <c r="A46" s="10" t="s">
        <v>2</v>
      </c>
      <c r="B46" s="18">
        <v>3</v>
      </c>
      <c r="C46" s="8">
        <v>973</v>
      </c>
      <c r="D46" s="8">
        <v>629</v>
      </c>
      <c r="E46" s="8">
        <v>344</v>
      </c>
      <c r="F46" s="8">
        <v>0</v>
      </c>
      <c r="G46" s="8">
        <v>0</v>
      </c>
      <c r="H46" s="8">
        <v>344</v>
      </c>
      <c r="I46" s="22">
        <f t="shared" si="0"/>
        <v>324.33333333333331</v>
      </c>
      <c r="J46" s="20">
        <f t="shared" si="1"/>
        <v>0.35354573484069884</v>
      </c>
      <c r="K46" s="8">
        <f t="shared" si="2"/>
        <v>114.66666666666666</v>
      </c>
    </row>
    <row r="47" spans="1:11" ht="13.5" customHeight="1" x14ac:dyDescent="0.75">
      <c r="A47" s="10" t="s">
        <v>68</v>
      </c>
      <c r="B47" s="18">
        <v>1</v>
      </c>
      <c r="C47" s="8">
        <v>200</v>
      </c>
      <c r="D47" s="8">
        <v>0</v>
      </c>
      <c r="E47" s="8">
        <v>200</v>
      </c>
      <c r="F47" s="8">
        <v>200</v>
      </c>
      <c r="G47" s="8">
        <v>0</v>
      </c>
      <c r="H47" s="8">
        <v>0</v>
      </c>
      <c r="I47" s="22">
        <f t="shared" si="0"/>
        <v>200</v>
      </c>
      <c r="J47" s="20">
        <f t="shared" si="1"/>
        <v>0</v>
      </c>
      <c r="K47" s="8">
        <f t="shared" si="2"/>
        <v>0</v>
      </c>
    </row>
    <row r="48" spans="1:11" ht="13.5" customHeight="1" x14ac:dyDescent="0.75">
      <c r="A48" s="10" t="s">
        <v>5</v>
      </c>
      <c r="B48" s="18">
        <v>1</v>
      </c>
      <c r="C48" s="8">
        <v>1710.4</v>
      </c>
      <c r="D48" s="8">
        <v>1219.6400000000001</v>
      </c>
      <c r="E48" s="8">
        <v>490.76</v>
      </c>
      <c r="F48" s="8">
        <v>0</v>
      </c>
      <c r="G48" s="8">
        <v>0</v>
      </c>
      <c r="H48" s="8">
        <v>490.76</v>
      </c>
      <c r="I48" s="22">
        <f t="shared" si="0"/>
        <v>1710.4</v>
      </c>
      <c r="J48" s="20">
        <f t="shared" si="1"/>
        <v>0.2869270346117867</v>
      </c>
      <c r="K48" s="8">
        <f t="shared" si="2"/>
        <v>490.76</v>
      </c>
    </row>
    <row r="49" spans="1:11" ht="13.5" customHeight="1" x14ac:dyDescent="0.75">
      <c r="A49" s="10" t="s">
        <v>19</v>
      </c>
      <c r="B49" s="18">
        <v>1</v>
      </c>
      <c r="C49" s="8">
        <v>839.1</v>
      </c>
      <c r="D49" s="8">
        <v>723.07</v>
      </c>
      <c r="E49" s="8">
        <v>116.03</v>
      </c>
      <c r="F49" s="8">
        <v>0</v>
      </c>
      <c r="G49" s="8">
        <v>0</v>
      </c>
      <c r="H49" s="8">
        <v>116.03</v>
      </c>
      <c r="I49" s="22">
        <f t="shared" si="0"/>
        <v>839.1</v>
      </c>
      <c r="J49" s="20">
        <f t="shared" si="1"/>
        <v>0.13827910856870457</v>
      </c>
      <c r="K49" s="8">
        <f t="shared" si="2"/>
        <v>116.03</v>
      </c>
    </row>
    <row r="50" spans="1:11" ht="13.5" customHeight="1" x14ac:dyDescent="0.75">
      <c r="A50" s="10" t="s">
        <v>24</v>
      </c>
      <c r="B50" s="18">
        <v>2</v>
      </c>
      <c r="C50" s="8">
        <v>1946.1</v>
      </c>
      <c r="D50" s="8">
        <v>1240.3800000000001</v>
      </c>
      <c r="E50" s="8">
        <v>705.72</v>
      </c>
      <c r="F50" s="8">
        <v>0</v>
      </c>
      <c r="G50" s="8">
        <v>0</v>
      </c>
      <c r="H50" s="8">
        <v>705.72</v>
      </c>
      <c r="I50" s="22">
        <f t="shared" si="0"/>
        <v>973.05</v>
      </c>
      <c r="J50" s="20">
        <f t="shared" si="1"/>
        <v>0.3626329582241406</v>
      </c>
      <c r="K50" s="8">
        <f t="shared" si="2"/>
        <v>352.86</v>
      </c>
    </row>
    <row r="51" spans="1:11" ht="13.5" customHeight="1" x14ac:dyDescent="0.75">
      <c r="A51" s="10" t="s">
        <v>69</v>
      </c>
      <c r="B51" s="18">
        <v>1</v>
      </c>
      <c r="C51" s="8">
        <v>200</v>
      </c>
      <c r="D51" s="8">
        <v>0</v>
      </c>
      <c r="E51" s="8">
        <v>200</v>
      </c>
      <c r="F51" s="8">
        <v>100</v>
      </c>
      <c r="G51" s="8">
        <v>0</v>
      </c>
      <c r="H51" s="8">
        <v>100</v>
      </c>
      <c r="I51" s="22">
        <f t="shared" si="0"/>
        <v>200</v>
      </c>
      <c r="J51" s="20">
        <f t="shared" si="1"/>
        <v>0.5</v>
      </c>
      <c r="K51" s="8">
        <f t="shared" si="2"/>
        <v>100</v>
      </c>
    </row>
    <row r="52" spans="1:11" ht="13.5" customHeight="1" x14ac:dyDescent="0.75">
      <c r="A52" s="10" t="s">
        <v>21</v>
      </c>
      <c r="B52" s="18">
        <v>2</v>
      </c>
      <c r="C52" s="8">
        <v>2354</v>
      </c>
      <c r="D52" s="8">
        <v>2034</v>
      </c>
      <c r="E52" s="8">
        <v>320</v>
      </c>
      <c r="F52" s="8">
        <v>200</v>
      </c>
      <c r="G52" s="8">
        <v>0</v>
      </c>
      <c r="H52" s="8">
        <v>120</v>
      </c>
      <c r="I52" s="22">
        <f t="shared" si="0"/>
        <v>1177</v>
      </c>
      <c r="J52" s="20">
        <f t="shared" si="1"/>
        <v>5.0977060322854713E-2</v>
      </c>
      <c r="K52" s="8">
        <f t="shared" si="2"/>
        <v>60</v>
      </c>
    </row>
    <row r="53" spans="1:11" ht="13.5" customHeight="1" x14ac:dyDescent="0.75">
      <c r="A53" s="10" t="s">
        <v>60</v>
      </c>
      <c r="B53" s="18">
        <v>3</v>
      </c>
      <c r="C53" s="8">
        <v>1822.1</v>
      </c>
      <c r="D53" s="8">
        <v>413.42</v>
      </c>
      <c r="E53" s="8">
        <v>1408.6799999999998</v>
      </c>
      <c r="F53" s="8">
        <v>0</v>
      </c>
      <c r="G53" s="8">
        <v>803.4</v>
      </c>
      <c r="H53" s="8">
        <v>605.28</v>
      </c>
      <c r="I53" s="22">
        <f t="shared" si="0"/>
        <v>607.36666666666667</v>
      </c>
      <c r="J53" s="20">
        <f t="shared" si="1"/>
        <v>0.33218813457000163</v>
      </c>
      <c r="K53" s="8">
        <f t="shared" si="2"/>
        <v>201.76</v>
      </c>
    </row>
    <row r="54" spans="1:11" ht="13.5" customHeight="1" x14ac:dyDescent="0.75">
      <c r="A54" s="10" t="s">
        <v>4</v>
      </c>
      <c r="B54" s="18">
        <v>11</v>
      </c>
      <c r="C54" s="8">
        <v>11909.800000000003</v>
      </c>
      <c r="D54" s="8">
        <v>3808.73</v>
      </c>
      <c r="E54" s="8">
        <v>8101.07</v>
      </c>
      <c r="F54" s="8">
        <v>5053.5</v>
      </c>
      <c r="G54" s="8">
        <v>0</v>
      </c>
      <c r="H54" s="8">
        <v>3047.5699999999997</v>
      </c>
      <c r="I54" s="22">
        <f t="shared" si="0"/>
        <v>1082.7090909090912</v>
      </c>
      <c r="J54" s="20">
        <f t="shared" si="1"/>
        <v>0.25588758837260062</v>
      </c>
      <c r="K54" s="8">
        <f t="shared" si="2"/>
        <v>277.05181818181813</v>
      </c>
    </row>
    <row r="55" spans="1:11" ht="13.5" customHeight="1" x14ac:dyDescent="0.75">
      <c r="A55" s="10" t="s">
        <v>9</v>
      </c>
      <c r="B55" s="18">
        <v>15</v>
      </c>
      <c r="C55" s="8">
        <v>19222.400000000001</v>
      </c>
      <c r="D55" s="8">
        <v>7609.0599999999995</v>
      </c>
      <c r="E55" s="8">
        <v>11613.340000000002</v>
      </c>
      <c r="F55" s="8">
        <v>5018.32</v>
      </c>
      <c r="G55" s="8">
        <v>1722.3</v>
      </c>
      <c r="H55" s="8">
        <v>4872.72</v>
      </c>
      <c r="I55" s="22">
        <f t="shared" si="0"/>
        <v>1281.4933333333333</v>
      </c>
      <c r="J55" s="20">
        <f t="shared" si="1"/>
        <v>0.2534917596137839</v>
      </c>
      <c r="K55" s="8">
        <f t="shared" si="2"/>
        <v>324.84799999999996</v>
      </c>
    </row>
    <row r="56" spans="1:11" ht="13.5" customHeight="1" x14ac:dyDescent="0.75">
      <c r="A56" s="10" t="s">
        <v>61</v>
      </c>
      <c r="B56" s="18">
        <v>1</v>
      </c>
      <c r="C56" s="8">
        <v>900.3</v>
      </c>
      <c r="D56" s="8">
        <v>0</v>
      </c>
      <c r="E56" s="8">
        <v>900.3</v>
      </c>
      <c r="F56" s="8">
        <v>900.3</v>
      </c>
      <c r="G56" s="8">
        <v>0</v>
      </c>
      <c r="H56" s="8">
        <v>0</v>
      </c>
      <c r="I56" s="22">
        <f t="shared" si="0"/>
        <v>900.3</v>
      </c>
      <c r="J56" s="20">
        <f t="shared" si="1"/>
        <v>0</v>
      </c>
      <c r="K56" s="8">
        <f t="shared" si="2"/>
        <v>0</v>
      </c>
    </row>
    <row r="57" spans="1:11" ht="13.5" customHeight="1" x14ac:dyDescent="0.75">
      <c r="A57" s="10" t="s">
        <v>28</v>
      </c>
      <c r="B57" s="18">
        <v>1</v>
      </c>
      <c r="C57" s="8">
        <v>1931.2</v>
      </c>
      <c r="D57" s="8">
        <v>1237.81</v>
      </c>
      <c r="E57" s="8">
        <v>693.39</v>
      </c>
      <c r="F57" s="8">
        <v>0</v>
      </c>
      <c r="G57" s="8">
        <v>0</v>
      </c>
      <c r="H57" s="8">
        <v>693.39</v>
      </c>
      <c r="I57" s="22">
        <f t="shared" si="0"/>
        <v>1931.2</v>
      </c>
      <c r="J57" s="20">
        <f t="shared" si="1"/>
        <v>0.35904618889809442</v>
      </c>
      <c r="K57" s="8">
        <f t="shared" si="2"/>
        <v>693.39</v>
      </c>
    </row>
    <row r="58" spans="1:11" ht="13.5" customHeight="1" x14ac:dyDescent="0.75">
      <c r="A58" s="10" t="s">
        <v>1</v>
      </c>
      <c r="B58" s="18">
        <v>18</v>
      </c>
      <c r="C58" s="8">
        <v>24954.45</v>
      </c>
      <c r="D58" s="8">
        <v>16711.48</v>
      </c>
      <c r="E58" s="8">
        <v>8242.9700000000012</v>
      </c>
      <c r="F58" s="8">
        <v>288</v>
      </c>
      <c r="G58" s="8">
        <v>0</v>
      </c>
      <c r="H58" s="8">
        <v>7954.9700000000012</v>
      </c>
      <c r="I58" s="22">
        <f t="shared" si="0"/>
        <v>1386.3583333333333</v>
      </c>
      <c r="J58" s="20">
        <f t="shared" si="1"/>
        <v>0.31877961646119235</v>
      </c>
      <c r="K58" s="8">
        <f t="shared" si="2"/>
        <v>441.94277777777785</v>
      </c>
    </row>
    <row r="59" spans="1:11" ht="13.5" customHeight="1" x14ac:dyDescent="0.75">
      <c r="A59" s="10" t="s">
        <v>64</v>
      </c>
      <c r="B59" s="18">
        <v>3</v>
      </c>
      <c r="C59" s="8">
        <v>3410</v>
      </c>
      <c r="D59" s="8">
        <v>2810</v>
      </c>
      <c r="E59" s="8">
        <v>600</v>
      </c>
      <c r="F59" s="8">
        <v>200</v>
      </c>
      <c r="G59" s="8">
        <v>0</v>
      </c>
      <c r="H59" s="8">
        <v>400</v>
      </c>
      <c r="I59" s="22">
        <f t="shared" si="0"/>
        <v>1136.6666666666667</v>
      </c>
      <c r="J59" s="20">
        <f t="shared" si="1"/>
        <v>0.11730205278592376</v>
      </c>
      <c r="K59" s="8">
        <f t="shared" si="2"/>
        <v>133.33333333333334</v>
      </c>
    </row>
    <row r="60" spans="1:11" ht="13.5" customHeight="1" x14ac:dyDescent="0.75">
      <c r="A60" s="10" t="s">
        <v>62</v>
      </c>
      <c r="B60" s="18">
        <v>3</v>
      </c>
      <c r="C60" s="8">
        <v>3719.3999999999996</v>
      </c>
      <c r="D60" s="8">
        <v>10.119999999999999</v>
      </c>
      <c r="E60" s="8">
        <v>3709.2799999999997</v>
      </c>
      <c r="F60" s="8">
        <v>0</v>
      </c>
      <c r="G60" s="8">
        <v>0</v>
      </c>
      <c r="H60" s="8">
        <v>3709.2799999999997</v>
      </c>
      <c r="I60" s="22">
        <f t="shared" si="0"/>
        <v>1239.8</v>
      </c>
      <c r="J60" s="20">
        <f t="shared" si="1"/>
        <v>0.99727913104264132</v>
      </c>
      <c r="K60" s="8">
        <f t="shared" si="2"/>
        <v>1236.4266666666667</v>
      </c>
    </row>
    <row r="61" spans="1:11" ht="13.5" customHeight="1" x14ac:dyDescent="0.75">
      <c r="A61" s="10" t="s">
        <v>63</v>
      </c>
      <c r="B61" s="18">
        <v>3</v>
      </c>
      <c r="C61" s="8">
        <v>4346.6000000000004</v>
      </c>
      <c r="D61" s="8">
        <v>2667.75</v>
      </c>
      <c r="E61" s="8">
        <v>1678.8500000000001</v>
      </c>
      <c r="F61" s="8">
        <v>0</v>
      </c>
      <c r="G61" s="8">
        <v>0</v>
      </c>
      <c r="H61" s="8">
        <v>1678.8500000000001</v>
      </c>
      <c r="I61" s="22">
        <f t="shared" si="0"/>
        <v>1448.8666666666668</v>
      </c>
      <c r="J61" s="20">
        <f t="shared" si="1"/>
        <v>0.3862444209267013</v>
      </c>
      <c r="K61" s="8">
        <f t="shared" si="2"/>
        <v>559.61666666666667</v>
      </c>
    </row>
    <row r="62" spans="1:11" ht="13.5" customHeight="1" x14ac:dyDescent="0.75">
      <c r="A62" s="10" t="s">
        <v>49</v>
      </c>
      <c r="B62" s="18">
        <v>2</v>
      </c>
      <c r="C62" s="8">
        <v>1747.9</v>
      </c>
      <c r="D62" s="8">
        <v>836.71</v>
      </c>
      <c r="E62" s="8">
        <v>911.19</v>
      </c>
      <c r="F62" s="8">
        <v>0</v>
      </c>
      <c r="G62" s="8">
        <v>0</v>
      </c>
      <c r="H62" s="8">
        <v>911.19</v>
      </c>
      <c r="I62" s="22">
        <f t="shared" si="0"/>
        <v>873.95</v>
      </c>
      <c r="J62" s="20">
        <f t="shared" si="1"/>
        <v>0.52130556668001604</v>
      </c>
      <c r="K62" s="8">
        <f t="shared" si="2"/>
        <v>455.59500000000003</v>
      </c>
    </row>
    <row r="63" spans="1:11" ht="13.5" customHeight="1" x14ac:dyDescent="0.75">
      <c r="A63" s="10" t="s">
        <v>3</v>
      </c>
      <c r="B63" s="18">
        <v>13</v>
      </c>
      <c r="C63" s="8">
        <v>14707.7</v>
      </c>
      <c r="D63" s="8">
        <v>4205.1400000000003</v>
      </c>
      <c r="E63" s="8">
        <v>10502.560000000001</v>
      </c>
      <c r="F63" s="8">
        <v>5464.5600000000013</v>
      </c>
      <c r="G63" s="8">
        <v>0</v>
      </c>
      <c r="H63" s="8">
        <v>5038</v>
      </c>
      <c r="I63" s="22">
        <f t="shared" si="0"/>
        <v>1131.3615384615384</v>
      </c>
      <c r="J63" s="20">
        <f t="shared" si="1"/>
        <v>0.34254166185059526</v>
      </c>
      <c r="K63" s="8">
        <f t="shared" si="2"/>
        <v>387.53846153846149</v>
      </c>
    </row>
    <row r="64" spans="1:11" ht="13.5" customHeight="1" x14ac:dyDescent="0.75">
      <c r="A64" s="10" t="s">
        <v>36</v>
      </c>
      <c r="B64" s="18">
        <v>1</v>
      </c>
      <c r="C64" s="8">
        <v>1605</v>
      </c>
      <c r="D64" s="8">
        <v>0</v>
      </c>
      <c r="E64" s="8">
        <v>1605</v>
      </c>
      <c r="F64" s="8">
        <v>0</v>
      </c>
      <c r="G64" s="8">
        <v>0</v>
      </c>
      <c r="H64" s="8">
        <v>1605</v>
      </c>
      <c r="I64" s="22">
        <f t="shared" si="0"/>
        <v>1605</v>
      </c>
      <c r="J64" s="20">
        <f t="shared" si="1"/>
        <v>1</v>
      </c>
      <c r="K64" s="8">
        <f t="shared" si="2"/>
        <v>1605</v>
      </c>
    </row>
    <row r="65" spans="1:11" ht="13.5" customHeight="1" x14ac:dyDescent="0.75">
      <c r="A65" s="10" t="s">
        <v>48</v>
      </c>
      <c r="B65" s="18">
        <v>1</v>
      </c>
      <c r="C65" s="8">
        <v>820.4</v>
      </c>
      <c r="D65" s="8">
        <v>366.55</v>
      </c>
      <c r="E65" s="8">
        <v>453.85</v>
      </c>
      <c r="F65" s="8">
        <v>0</v>
      </c>
      <c r="G65" s="8">
        <v>0</v>
      </c>
      <c r="H65" s="8">
        <v>453.85</v>
      </c>
      <c r="I65" s="22">
        <f t="shared" si="0"/>
        <v>820.4</v>
      </c>
      <c r="J65" s="20">
        <f t="shared" si="1"/>
        <v>0.55320575329107757</v>
      </c>
      <c r="K65" s="8">
        <f t="shared" si="2"/>
        <v>453.85</v>
      </c>
    </row>
    <row r="66" spans="1:11" ht="13.5" customHeight="1" x14ac:dyDescent="0.75">
      <c r="A66" s="10" t="s">
        <v>65</v>
      </c>
      <c r="B66" s="18">
        <v>1</v>
      </c>
      <c r="C66" s="8">
        <v>1696.8</v>
      </c>
      <c r="D66" s="8">
        <v>1508.61</v>
      </c>
      <c r="E66" s="8">
        <v>188.19</v>
      </c>
      <c r="F66" s="8">
        <v>0</v>
      </c>
      <c r="G66" s="8">
        <v>0</v>
      </c>
      <c r="H66" s="8">
        <v>188.19</v>
      </c>
      <c r="I66" s="22">
        <f t="shared" si="0"/>
        <v>1696.8</v>
      </c>
      <c r="J66" s="20">
        <f t="shared" si="1"/>
        <v>0.11090876944837341</v>
      </c>
      <c r="K66" s="8">
        <f t="shared" si="2"/>
        <v>188.19</v>
      </c>
    </row>
    <row r="67" spans="1:11" ht="13.5" customHeight="1" x14ac:dyDescent="0.75">
      <c r="A67" s="10" t="s">
        <v>29</v>
      </c>
      <c r="B67" s="18">
        <v>3</v>
      </c>
      <c r="C67" s="8">
        <v>5190.7</v>
      </c>
      <c r="D67" s="8">
        <v>4299.9799999999996</v>
      </c>
      <c r="E67" s="8">
        <v>890.72</v>
      </c>
      <c r="F67" s="8">
        <v>0</v>
      </c>
      <c r="G67" s="8">
        <v>0</v>
      </c>
      <c r="H67" s="8">
        <v>890.72</v>
      </c>
      <c r="I67" s="22">
        <f t="shared" si="0"/>
        <v>1730.2333333333333</v>
      </c>
      <c r="J67" s="20">
        <f t="shared" si="1"/>
        <v>0.17159920627275707</v>
      </c>
      <c r="K67" s="8">
        <f t="shared" si="2"/>
        <v>296.90666666666669</v>
      </c>
    </row>
    <row r="68" spans="1:11" ht="13.5" customHeight="1" x14ac:dyDescent="0.75">
      <c r="A68" s="10" t="s">
        <v>66</v>
      </c>
      <c r="B68" s="18">
        <v>2</v>
      </c>
      <c r="C68" s="8">
        <v>2926.9</v>
      </c>
      <c r="D68" s="8">
        <v>0</v>
      </c>
      <c r="E68" s="8">
        <v>2926.9</v>
      </c>
      <c r="F68" s="8">
        <v>0</v>
      </c>
      <c r="G68" s="8">
        <v>0</v>
      </c>
      <c r="H68" s="8">
        <v>2926.9</v>
      </c>
      <c r="I68" s="22">
        <f t="shared" si="0"/>
        <v>1463.45</v>
      </c>
      <c r="J68" s="20">
        <f t="shared" si="1"/>
        <v>1</v>
      </c>
      <c r="K68" s="8">
        <f t="shared" si="2"/>
        <v>1463.45</v>
      </c>
    </row>
    <row r="69" spans="1:11" ht="13.5" customHeight="1" x14ac:dyDescent="0.75">
      <c r="A69" s="10" t="s">
        <v>44</v>
      </c>
      <c r="B69" s="18">
        <v>1</v>
      </c>
      <c r="C69" s="8">
        <v>1014.2</v>
      </c>
      <c r="D69" s="8">
        <v>466.38</v>
      </c>
      <c r="E69" s="8">
        <v>547.82000000000005</v>
      </c>
      <c r="F69" s="8">
        <v>0</v>
      </c>
      <c r="G69" s="8">
        <v>0</v>
      </c>
      <c r="H69" s="8">
        <v>547.82000000000005</v>
      </c>
      <c r="I69" s="22">
        <f t="shared" si="0"/>
        <v>1014.2</v>
      </c>
      <c r="J69" s="20">
        <f t="shared" si="1"/>
        <v>0.54014987182015384</v>
      </c>
      <c r="K69" s="8">
        <f t="shared" si="2"/>
        <v>547.82000000000005</v>
      </c>
    </row>
    <row r="70" spans="1:11" ht="13.5" customHeight="1" x14ac:dyDescent="0.75">
      <c r="A70" s="10" t="s">
        <v>25</v>
      </c>
      <c r="B70" s="18">
        <v>1</v>
      </c>
      <c r="C70" s="8">
        <v>1683.2</v>
      </c>
      <c r="D70" s="8">
        <v>0</v>
      </c>
      <c r="E70" s="8">
        <v>1683.2</v>
      </c>
      <c r="F70" s="8">
        <v>0</v>
      </c>
      <c r="G70" s="8">
        <v>0</v>
      </c>
      <c r="H70" s="8">
        <v>1683.2</v>
      </c>
      <c r="I70" s="22">
        <f t="shared" ref="I70:I75" si="3">C70/B70</f>
        <v>1683.2</v>
      </c>
      <c r="J70" s="20">
        <f t="shared" si="1"/>
        <v>1</v>
      </c>
      <c r="K70" s="8">
        <f t="shared" si="2"/>
        <v>1683.2</v>
      </c>
    </row>
    <row r="71" spans="1:11" ht="13.5" customHeight="1" x14ac:dyDescent="0.75">
      <c r="A71" s="10" t="s">
        <v>18</v>
      </c>
      <c r="B71" s="18">
        <v>6</v>
      </c>
      <c r="C71" s="8">
        <v>8441.6</v>
      </c>
      <c r="D71" s="8">
        <v>4574.84</v>
      </c>
      <c r="E71" s="8">
        <v>3866.7599999999998</v>
      </c>
      <c r="F71" s="8">
        <v>1817.28</v>
      </c>
      <c r="G71" s="8">
        <v>0</v>
      </c>
      <c r="H71" s="8">
        <v>2049.48</v>
      </c>
      <c r="I71" s="22">
        <f t="shared" si="3"/>
        <v>1406.9333333333334</v>
      </c>
      <c r="J71" s="20">
        <f t="shared" ref="J71:J76" si="4">H71/C71</f>
        <v>0.24278335860500377</v>
      </c>
      <c r="K71" s="8">
        <f t="shared" ref="K71:K76" si="5">I71*J71</f>
        <v>341.58</v>
      </c>
    </row>
    <row r="72" spans="1:11" ht="13.5" customHeight="1" x14ac:dyDescent="0.75">
      <c r="A72" s="10" t="s">
        <v>22</v>
      </c>
      <c r="B72" s="18">
        <v>5</v>
      </c>
      <c r="C72" s="8">
        <v>7672.2</v>
      </c>
      <c r="D72" s="8">
        <v>5282.9599999999991</v>
      </c>
      <c r="E72" s="8">
        <v>2389.2399999999998</v>
      </c>
      <c r="F72" s="8">
        <v>0</v>
      </c>
      <c r="G72" s="8">
        <v>0</v>
      </c>
      <c r="H72" s="8">
        <v>2389.2399999999998</v>
      </c>
      <c r="I72" s="22">
        <f t="shared" si="3"/>
        <v>1534.44</v>
      </c>
      <c r="J72" s="20">
        <f t="shared" si="4"/>
        <v>0.31141523943588539</v>
      </c>
      <c r="K72" s="8">
        <f t="shared" si="5"/>
        <v>477.84800000000001</v>
      </c>
    </row>
    <row r="73" spans="1:11" ht="13.5" customHeight="1" x14ac:dyDescent="0.75">
      <c r="A73" s="10" t="s">
        <v>23</v>
      </c>
      <c r="B73" s="18">
        <v>6</v>
      </c>
      <c r="C73" s="8">
        <v>8994.1</v>
      </c>
      <c r="D73" s="8">
        <v>5953.35</v>
      </c>
      <c r="E73" s="8">
        <v>3040.7500000000005</v>
      </c>
      <c r="F73" s="8">
        <v>0</v>
      </c>
      <c r="G73" s="8">
        <v>0</v>
      </c>
      <c r="H73" s="8">
        <v>3040.7500000000005</v>
      </c>
      <c r="I73" s="22">
        <f t="shared" si="3"/>
        <v>1499.0166666666667</v>
      </c>
      <c r="J73" s="20">
        <f t="shared" si="4"/>
        <v>0.33808274313160852</v>
      </c>
      <c r="K73" s="8">
        <f t="shared" si="5"/>
        <v>506.79166666666669</v>
      </c>
    </row>
    <row r="74" spans="1:11" ht="13.5" customHeight="1" x14ac:dyDescent="0.75">
      <c r="A74" s="10" t="s">
        <v>67</v>
      </c>
      <c r="B74" s="18">
        <v>2</v>
      </c>
      <c r="C74" s="8">
        <v>3410.6</v>
      </c>
      <c r="D74" s="8">
        <v>2433.36</v>
      </c>
      <c r="E74" s="8">
        <v>977.24</v>
      </c>
      <c r="F74" s="8">
        <v>0</v>
      </c>
      <c r="G74" s="8">
        <v>0</v>
      </c>
      <c r="H74" s="8">
        <v>977.24</v>
      </c>
      <c r="I74" s="22">
        <f t="shared" si="3"/>
        <v>1705.3</v>
      </c>
      <c r="J74" s="20">
        <f t="shared" si="4"/>
        <v>0.2865302292851698</v>
      </c>
      <c r="K74" s="8">
        <f t="shared" si="5"/>
        <v>488.62000000000006</v>
      </c>
    </row>
    <row r="75" spans="1:11" ht="13.5" customHeight="1" x14ac:dyDescent="0.75">
      <c r="A75" s="10" t="s">
        <v>13</v>
      </c>
      <c r="B75" s="18">
        <v>3</v>
      </c>
      <c r="C75" s="8">
        <v>5066.6000000000004</v>
      </c>
      <c r="D75" s="8">
        <v>2499.48</v>
      </c>
      <c r="E75" s="8">
        <v>2567.12</v>
      </c>
      <c r="F75" s="8">
        <v>175</v>
      </c>
      <c r="G75" s="8">
        <v>0</v>
      </c>
      <c r="H75" s="8">
        <v>2392.12</v>
      </c>
      <c r="I75" s="22">
        <f t="shared" si="3"/>
        <v>1688.8666666666668</v>
      </c>
      <c r="J75" s="20">
        <f t="shared" si="4"/>
        <v>0.47213515967315356</v>
      </c>
      <c r="K75" s="8">
        <f t="shared" si="5"/>
        <v>797.37333333333333</v>
      </c>
    </row>
    <row r="76" spans="1:11" x14ac:dyDescent="0.75">
      <c r="A76" s="17" t="s">
        <v>89</v>
      </c>
      <c r="B76" s="23">
        <f t="shared" ref="B76:H76" si="6">SUM(B6:B75)</f>
        <v>227</v>
      </c>
      <c r="C76" s="24">
        <f t="shared" si="6"/>
        <v>266677.80000000005</v>
      </c>
      <c r="D76" s="24">
        <f t="shared" si="6"/>
        <v>120003</v>
      </c>
      <c r="E76" s="24">
        <f t="shared" si="6"/>
        <v>146674.79999999999</v>
      </c>
      <c r="F76" s="24">
        <f t="shared" si="6"/>
        <v>41481.69</v>
      </c>
      <c r="G76" s="24">
        <v>5031.26</v>
      </c>
      <c r="H76" s="24">
        <f t="shared" si="6"/>
        <v>100161.85000000002</v>
      </c>
      <c r="I76" s="25">
        <f>C76/B76</f>
        <v>1174.7920704845817</v>
      </c>
      <c r="J76" s="26">
        <f t="shared" si="4"/>
        <v>0.37559125656503844</v>
      </c>
      <c r="K76" s="25">
        <f t="shared" si="5"/>
        <v>441.24162995594725</v>
      </c>
    </row>
    <row r="77" spans="1:11" x14ac:dyDescent="0.75">
      <c r="A77" s="10"/>
      <c r="B77" s="10"/>
      <c r="C77" s="10"/>
      <c r="D77" s="10"/>
      <c r="E77" s="10"/>
      <c r="F77" s="10"/>
      <c r="G77" s="10"/>
      <c r="H77" s="10"/>
      <c r="I77" s="12"/>
      <c r="J77" s="20"/>
      <c r="K77" s="19"/>
    </row>
    <row r="78" spans="1:11" x14ac:dyDescent="0.75">
      <c r="A78" s="21" t="s">
        <v>70</v>
      </c>
      <c r="B78" s="33" t="s">
        <v>140</v>
      </c>
      <c r="C78" s="33" t="s">
        <v>126</v>
      </c>
      <c r="D78" s="33" t="s">
        <v>124</v>
      </c>
      <c r="E78" s="33" t="s">
        <v>125</v>
      </c>
      <c r="F78" s="33" t="s">
        <v>127</v>
      </c>
      <c r="G78" s="33" t="s">
        <v>164</v>
      </c>
      <c r="H78" s="33" t="s">
        <v>128</v>
      </c>
      <c r="I78" s="61" t="s">
        <v>129</v>
      </c>
      <c r="J78" s="61" t="s">
        <v>74</v>
      </c>
      <c r="K78" s="61" t="s">
        <v>73</v>
      </c>
    </row>
    <row r="79" spans="1:11" ht="13.5" customHeight="1" x14ac:dyDescent="0.75">
      <c r="A79" s="10" t="s">
        <v>141</v>
      </c>
      <c r="B79" s="18">
        <v>616</v>
      </c>
      <c r="C79" s="19">
        <v>568388.89000000013</v>
      </c>
      <c r="D79" s="19">
        <v>349602.96999999986</v>
      </c>
      <c r="E79" s="19">
        <v>218785.91999999993</v>
      </c>
      <c r="F79" s="19">
        <v>24829.760000000002</v>
      </c>
      <c r="G79" s="19">
        <v>1788.57</v>
      </c>
      <c r="H79" s="19">
        <v>192167.58999999997</v>
      </c>
      <c r="I79" s="12">
        <f t="shared" ref="I79:I80" si="7">C79/B79</f>
        <v>922.70923701298727</v>
      </c>
      <c r="J79" s="20">
        <f>H79/C79</f>
        <v>0.33809174208172843</v>
      </c>
      <c r="K79" s="19">
        <f>I79*J79</f>
        <v>311.96037337662329</v>
      </c>
    </row>
    <row r="80" spans="1:11" x14ac:dyDescent="0.75">
      <c r="A80" s="17" t="s">
        <v>89</v>
      </c>
      <c r="B80" s="23">
        <f t="shared" ref="B80:H80" si="8">B79</f>
        <v>616</v>
      </c>
      <c r="C80" s="24">
        <f t="shared" si="8"/>
        <v>568388.89000000013</v>
      </c>
      <c r="D80" s="24">
        <f t="shared" si="8"/>
        <v>349602.96999999986</v>
      </c>
      <c r="E80" s="24">
        <f t="shared" si="8"/>
        <v>218785.91999999993</v>
      </c>
      <c r="F80" s="24">
        <f t="shared" si="8"/>
        <v>24829.760000000002</v>
      </c>
      <c r="G80" s="24">
        <f t="shared" si="8"/>
        <v>1788.57</v>
      </c>
      <c r="H80" s="24">
        <f t="shared" si="8"/>
        <v>192167.58999999997</v>
      </c>
      <c r="I80" s="25">
        <f t="shared" si="7"/>
        <v>922.70923701298727</v>
      </c>
      <c r="J80" s="26">
        <f t="shared" ref="J80" si="9">H80/C80</f>
        <v>0.33809174208172843</v>
      </c>
      <c r="K80" s="25">
        <f t="shared" ref="K80" si="10">I80*J80</f>
        <v>311.96037337662329</v>
      </c>
    </row>
    <row r="81" spans="1:11" x14ac:dyDescent="0.75">
      <c r="I81" s="6"/>
      <c r="J81" s="4"/>
      <c r="K81" s="2"/>
    </row>
    <row r="82" spans="1:11" ht="15.5" thickBot="1" x14ac:dyDescent="0.9">
      <c r="A82" s="17" t="s">
        <v>89</v>
      </c>
      <c r="B82" s="27">
        <f t="shared" ref="B82:H82" si="11">B80+B76</f>
        <v>843</v>
      </c>
      <c r="C82" s="28">
        <f t="shared" si="11"/>
        <v>835066.69000000018</v>
      </c>
      <c r="D82" s="28">
        <f t="shared" si="11"/>
        <v>469605.96999999986</v>
      </c>
      <c r="E82" s="28">
        <f t="shared" si="11"/>
        <v>365460.71999999991</v>
      </c>
      <c r="F82" s="28">
        <f t="shared" si="11"/>
        <v>66311.450000000012</v>
      </c>
      <c r="G82" s="28">
        <f t="shared" ref="G82" si="12">G80+G76</f>
        <v>6819.83</v>
      </c>
      <c r="H82" s="28">
        <f t="shared" si="11"/>
        <v>292329.44</v>
      </c>
      <c r="I82" s="29">
        <f t="shared" ref="I82" si="13">C82/B82</f>
        <v>990.58919335705832</v>
      </c>
      <c r="J82" s="30">
        <f t="shared" ref="J82" si="14">H82/C82</f>
        <v>0.35006717846690777</v>
      </c>
      <c r="K82" s="29">
        <f t="shared" ref="K82" si="15">I82*J82</f>
        <v>346.77276393831556</v>
      </c>
    </row>
    <row r="83" spans="1:11" ht="15.5" thickTop="1" x14ac:dyDescent="0.75">
      <c r="I83" s="6"/>
      <c r="J83" s="4"/>
      <c r="K83" s="2"/>
    </row>
    <row r="84" spans="1:11" x14ac:dyDescent="0.75">
      <c r="I84" s="6"/>
      <c r="J84" s="4"/>
      <c r="K84" s="2"/>
    </row>
    <row r="85" spans="1:11" x14ac:dyDescent="0.75">
      <c r="I85" s="6"/>
      <c r="J85" s="4"/>
      <c r="K85" s="2"/>
    </row>
    <row r="86" spans="1:11" x14ac:dyDescent="0.75">
      <c r="I86" s="6"/>
      <c r="J86" s="4"/>
      <c r="K86" s="2"/>
    </row>
    <row r="87" spans="1:11" x14ac:dyDescent="0.75">
      <c r="I87" s="6"/>
      <c r="J87" s="4"/>
      <c r="K87" s="2"/>
    </row>
    <row r="88" spans="1:11" x14ac:dyDescent="0.75">
      <c r="I88" s="6"/>
      <c r="J88" s="4"/>
      <c r="K88" s="2"/>
    </row>
    <row r="89" spans="1:11" x14ac:dyDescent="0.75">
      <c r="I89" s="6"/>
      <c r="J89" s="4"/>
      <c r="K89" s="2"/>
    </row>
    <row r="90" spans="1:11" x14ac:dyDescent="0.75">
      <c r="I90" s="6"/>
      <c r="J90" s="4"/>
      <c r="K90" s="2"/>
    </row>
    <row r="91" spans="1:11" x14ac:dyDescent="0.75">
      <c r="I91" s="6"/>
      <c r="J91" s="4"/>
      <c r="K91" s="2"/>
    </row>
    <row r="92" spans="1:11" x14ac:dyDescent="0.75">
      <c r="I92" s="6"/>
      <c r="J92" s="4"/>
      <c r="K92" s="2"/>
    </row>
    <row r="93" spans="1:11" x14ac:dyDescent="0.75">
      <c r="I93" s="6"/>
      <c r="J93" s="4"/>
      <c r="K93" s="2"/>
    </row>
    <row r="94" spans="1:11" x14ac:dyDescent="0.75">
      <c r="I94" s="6"/>
      <c r="J94" s="4"/>
      <c r="K94" s="2"/>
    </row>
    <row r="95" spans="1:11" x14ac:dyDescent="0.75">
      <c r="I95" s="6"/>
      <c r="J95" s="4"/>
      <c r="K95" s="2"/>
    </row>
    <row r="96" spans="1:11" x14ac:dyDescent="0.75">
      <c r="I96" s="6"/>
      <c r="J96" s="4"/>
      <c r="K96" s="2"/>
    </row>
    <row r="97" spans="9:11" x14ac:dyDescent="0.75">
      <c r="I97" s="6"/>
      <c r="J97" s="4"/>
      <c r="K97" s="2"/>
    </row>
    <row r="98" spans="9:11" x14ac:dyDescent="0.75">
      <c r="I98" s="6"/>
      <c r="J98" s="4"/>
      <c r="K98" s="2"/>
    </row>
    <row r="99" spans="9:11" x14ac:dyDescent="0.75">
      <c r="I99" s="6"/>
      <c r="J99" s="4"/>
      <c r="K99" s="2"/>
    </row>
    <row r="100" spans="9:11" x14ac:dyDescent="0.75">
      <c r="I100" s="6"/>
      <c r="J100" s="4"/>
      <c r="K100" s="2"/>
    </row>
    <row r="101" spans="9:11" x14ac:dyDescent="0.75">
      <c r="I101" s="6"/>
      <c r="J101" s="4"/>
      <c r="K101" s="2"/>
    </row>
    <row r="102" spans="9:11" x14ac:dyDescent="0.75">
      <c r="I102" s="6"/>
      <c r="J102" s="4"/>
      <c r="K102" s="2"/>
    </row>
    <row r="103" spans="9:11" x14ac:dyDescent="0.75">
      <c r="I103" s="6"/>
      <c r="J103" s="4"/>
      <c r="K103" s="2"/>
    </row>
    <row r="104" spans="9:11" x14ac:dyDescent="0.75">
      <c r="I104" s="6"/>
      <c r="J104" s="4"/>
      <c r="K104" s="2"/>
    </row>
    <row r="105" spans="9:11" x14ac:dyDescent="0.75">
      <c r="I105" s="6"/>
      <c r="J105" s="4"/>
      <c r="K105" s="2"/>
    </row>
    <row r="106" spans="9:11" x14ac:dyDescent="0.75">
      <c r="I106" s="6"/>
      <c r="J106" s="4"/>
      <c r="K106" s="2"/>
    </row>
    <row r="107" spans="9:11" x14ac:dyDescent="0.75">
      <c r="I107" s="6"/>
      <c r="J107" s="4"/>
      <c r="K107" s="2"/>
    </row>
    <row r="108" spans="9:11" x14ac:dyDescent="0.75">
      <c r="I108" s="6"/>
      <c r="J108" s="4"/>
      <c r="K108" s="2"/>
    </row>
    <row r="109" spans="9:11" x14ac:dyDescent="0.75">
      <c r="I109" s="6"/>
      <c r="J109" s="4"/>
      <c r="K109" s="2"/>
    </row>
    <row r="110" spans="9:11" x14ac:dyDescent="0.75">
      <c r="I110" s="6"/>
      <c r="J110" s="4"/>
      <c r="K110" s="2"/>
    </row>
    <row r="111" spans="9:11" x14ac:dyDescent="0.75">
      <c r="I111" s="6"/>
      <c r="J111" s="4"/>
      <c r="K111" s="2"/>
    </row>
    <row r="112" spans="9:11" x14ac:dyDescent="0.75">
      <c r="I112" s="6"/>
      <c r="J112" s="4"/>
      <c r="K112" s="2"/>
    </row>
    <row r="113" spans="9:11" x14ac:dyDescent="0.75">
      <c r="I113" s="6"/>
      <c r="J113" s="4"/>
      <c r="K113" s="2"/>
    </row>
    <row r="114" spans="9:11" x14ac:dyDescent="0.75">
      <c r="I114" s="6"/>
      <c r="J114" s="4"/>
      <c r="K114" s="2"/>
    </row>
    <row r="115" spans="9:11" x14ac:dyDescent="0.75">
      <c r="I115" s="6"/>
      <c r="J115" s="4"/>
      <c r="K115" s="2"/>
    </row>
    <row r="116" spans="9:11" x14ac:dyDescent="0.75">
      <c r="I116" s="6"/>
      <c r="J116" s="4"/>
      <c r="K116" s="2"/>
    </row>
    <row r="117" spans="9:11" x14ac:dyDescent="0.75">
      <c r="I117" s="6"/>
      <c r="J117" s="4"/>
      <c r="K117" s="2"/>
    </row>
    <row r="118" spans="9:11" x14ac:dyDescent="0.75">
      <c r="I118" s="6"/>
      <c r="J118" s="4"/>
      <c r="K118" s="2"/>
    </row>
    <row r="119" spans="9:11" x14ac:dyDescent="0.75">
      <c r="I119" s="6"/>
      <c r="J119" s="4"/>
      <c r="K119" s="2"/>
    </row>
    <row r="120" spans="9:11" x14ac:dyDescent="0.75">
      <c r="I120" s="6"/>
      <c r="J120" s="4"/>
      <c r="K120" s="2"/>
    </row>
    <row r="121" spans="9:11" x14ac:dyDescent="0.75">
      <c r="I121" s="6"/>
      <c r="J121" s="4"/>
      <c r="K121" s="2"/>
    </row>
    <row r="122" spans="9:11" x14ac:dyDescent="0.75">
      <c r="I122" s="6"/>
      <c r="J122" s="4"/>
      <c r="K122" s="2"/>
    </row>
    <row r="123" spans="9:11" x14ac:dyDescent="0.75">
      <c r="I123" s="6"/>
      <c r="J123" s="4"/>
      <c r="K123" s="2"/>
    </row>
    <row r="124" spans="9:11" x14ac:dyDescent="0.75">
      <c r="I124" s="6"/>
      <c r="J124" s="4"/>
      <c r="K124" s="2"/>
    </row>
    <row r="125" spans="9:11" x14ac:dyDescent="0.75">
      <c r="I125" s="6"/>
      <c r="J125" s="4"/>
      <c r="K125" s="2"/>
    </row>
    <row r="126" spans="9:11" x14ac:dyDescent="0.75">
      <c r="I126" s="6"/>
      <c r="J126" s="4"/>
      <c r="K126" s="2"/>
    </row>
    <row r="127" spans="9:11" x14ac:dyDescent="0.75">
      <c r="I127" s="6"/>
      <c r="J127" s="4"/>
      <c r="K127" s="2"/>
    </row>
    <row r="128" spans="9:11" x14ac:dyDescent="0.75">
      <c r="I128" s="6"/>
      <c r="J128" s="4"/>
      <c r="K128" s="2"/>
    </row>
    <row r="129" spans="9:11" x14ac:dyDescent="0.75">
      <c r="I129" s="6"/>
      <c r="J129" s="4"/>
      <c r="K129" s="2"/>
    </row>
    <row r="130" spans="9:11" x14ac:dyDescent="0.75">
      <c r="I130" s="6"/>
      <c r="J130" s="4"/>
      <c r="K130" s="2"/>
    </row>
    <row r="131" spans="9:11" x14ac:dyDescent="0.75">
      <c r="I131" s="6"/>
      <c r="J131" s="4"/>
      <c r="K131" s="2"/>
    </row>
    <row r="132" spans="9:11" x14ac:dyDescent="0.75">
      <c r="I132" s="6"/>
      <c r="J132" s="4"/>
      <c r="K132" s="2"/>
    </row>
    <row r="133" spans="9:11" x14ac:dyDescent="0.75">
      <c r="I133" s="6"/>
      <c r="J133" s="4"/>
      <c r="K133" s="2"/>
    </row>
    <row r="134" spans="9:11" x14ac:dyDescent="0.75">
      <c r="I134" s="6"/>
      <c r="J134" s="4"/>
      <c r="K134" s="2"/>
    </row>
    <row r="135" spans="9:11" x14ac:dyDescent="0.75">
      <c r="I135" s="6"/>
      <c r="J135" s="4"/>
      <c r="K135" s="2"/>
    </row>
    <row r="136" spans="9:11" x14ac:dyDescent="0.75">
      <c r="I136" s="6"/>
      <c r="J136" s="4"/>
      <c r="K136" s="2"/>
    </row>
    <row r="137" spans="9:11" x14ac:dyDescent="0.75">
      <c r="I137" s="6"/>
      <c r="J137" s="4"/>
      <c r="K137" s="2"/>
    </row>
    <row r="138" spans="9:11" x14ac:dyDescent="0.75">
      <c r="I138" s="6"/>
      <c r="J138" s="4"/>
      <c r="K138" s="2"/>
    </row>
    <row r="139" spans="9:11" x14ac:dyDescent="0.75">
      <c r="I139" s="6"/>
      <c r="J139" s="4"/>
      <c r="K139" s="2"/>
    </row>
    <row r="140" spans="9:11" x14ac:dyDescent="0.75">
      <c r="I140" s="6"/>
      <c r="J140" s="4"/>
      <c r="K140" s="2"/>
    </row>
    <row r="141" spans="9:11" x14ac:dyDescent="0.75">
      <c r="I141" s="6"/>
      <c r="J141" s="4"/>
      <c r="K141" s="2"/>
    </row>
    <row r="142" spans="9:11" x14ac:dyDescent="0.75">
      <c r="I142" s="6"/>
      <c r="J142" s="4"/>
      <c r="K142" s="2"/>
    </row>
    <row r="143" spans="9:11" x14ac:dyDescent="0.75">
      <c r="I143" s="6"/>
      <c r="J143" s="4"/>
      <c r="K143" s="2"/>
    </row>
    <row r="144" spans="9:11" x14ac:dyDescent="0.75">
      <c r="I144" s="6"/>
      <c r="J144" s="4"/>
      <c r="K144" s="2"/>
    </row>
    <row r="145" spans="9:11" x14ac:dyDescent="0.75">
      <c r="I145" s="6"/>
      <c r="J145" s="4"/>
      <c r="K145" s="2"/>
    </row>
    <row r="146" spans="9:11" x14ac:dyDescent="0.75">
      <c r="I146" s="6"/>
      <c r="J146" s="4"/>
      <c r="K146" s="2"/>
    </row>
    <row r="147" spans="9:11" x14ac:dyDescent="0.75">
      <c r="I147" s="6"/>
      <c r="J147" s="4"/>
      <c r="K147" s="2"/>
    </row>
    <row r="148" spans="9:11" x14ac:dyDescent="0.75">
      <c r="I148" s="6"/>
      <c r="J148" s="4"/>
      <c r="K148" s="2"/>
    </row>
    <row r="149" spans="9:11" x14ac:dyDescent="0.75">
      <c r="I149" s="3"/>
      <c r="J149" s="7"/>
      <c r="K149" s="3"/>
    </row>
  </sheetData>
  <pageMargins left="0.7" right="0.7" top="0.75" bottom="0.75" header="0.3" footer="0.3"/>
  <pageSetup scale="45" orientation="landscape" r:id="rId1"/>
  <headerFooter scaleWithDoc="0">
    <oddFooter>&amp;L&amp;8Proprietary &amp; Confidential&amp;C&amp;8Page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W104"/>
  <sheetViews>
    <sheetView zoomScale="85" zoomScaleNormal="85" workbookViewId="0">
      <selection activeCell="A44" sqref="A44"/>
    </sheetView>
  </sheetViews>
  <sheetFormatPr defaultRowHeight="14.75" x14ac:dyDescent="0.75"/>
  <cols>
    <col min="1" max="1" width="36" bestFit="1" customWidth="1"/>
    <col min="2" max="2" width="7" customWidth="1"/>
    <col min="3" max="3" width="2.1328125" customWidth="1"/>
    <col min="4" max="4" width="44.54296875" bestFit="1" customWidth="1"/>
    <col min="5" max="5" width="7" customWidth="1"/>
    <col min="6" max="6" width="1" customWidth="1"/>
    <col min="7" max="7" width="29.26953125" customWidth="1"/>
    <col min="8" max="8" width="7.1328125" customWidth="1"/>
    <col min="9" max="9" width="2.1328125" customWidth="1"/>
    <col min="10" max="10" width="36.40625" bestFit="1" customWidth="1"/>
    <col min="11" max="11" width="7" customWidth="1"/>
    <col min="12" max="12" width="1" customWidth="1"/>
    <col min="13" max="13" width="39.1328125" bestFit="1" customWidth="1"/>
    <col min="14" max="14" width="7" customWidth="1"/>
    <col min="15" max="15" width="2.1328125" customWidth="1"/>
    <col min="16" max="16" width="38.26953125" bestFit="1" customWidth="1"/>
    <col min="17" max="17" width="7" customWidth="1"/>
    <col min="18" max="18" width="1" customWidth="1"/>
    <col min="19" max="19" width="26.26953125" bestFit="1" customWidth="1"/>
    <col min="20" max="20" width="7.1328125" customWidth="1"/>
    <col min="21" max="21" width="2.1328125" customWidth="1"/>
    <col min="22" max="22" width="39.1328125" bestFit="1" customWidth="1"/>
    <col min="23" max="23" width="7" customWidth="1"/>
  </cols>
  <sheetData>
    <row r="1" spans="1:23" x14ac:dyDescent="0.75">
      <c r="A1" s="1" t="s">
        <v>138</v>
      </c>
      <c r="G1" s="1"/>
      <c r="M1" s="1"/>
      <c r="S1" s="1"/>
    </row>
    <row r="2" spans="1:23" x14ac:dyDescent="0.75">
      <c r="A2" s="1" t="s">
        <v>437</v>
      </c>
      <c r="G2" s="1"/>
      <c r="M2" s="1"/>
      <c r="S2" s="1"/>
    </row>
    <row r="3" spans="1:23" x14ac:dyDescent="0.75">
      <c r="A3" s="1" t="s">
        <v>428</v>
      </c>
      <c r="G3" s="1"/>
      <c r="M3" s="1"/>
      <c r="S3" s="1"/>
    </row>
    <row r="4" spans="1:23" x14ac:dyDescent="0.75">
      <c r="A4" s="1"/>
      <c r="G4" s="1"/>
      <c r="M4" s="1"/>
      <c r="S4" s="1"/>
    </row>
    <row r="5" spans="1:23" x14ac:dyDescent="0.75">
      <c r="A5" s="122" t="s">
        <v>425</v>
      </c>
      <c r="B5" s="123"/>
      <c r="C5" s="123"/>
      <c r="D5" s="123"/>
      <c r="E5" s="124"/>
      <c r="G5" s="122" t="s">
        <v>424</v>
      </c>
      <c r="H5" s="123"/>
      <c r="I5" s="123"/>
      <c r="J5" s="123"/>
      <c r="K5" s="124"/>
      <c r="M5" s="122" t="s">
        <v>430</v>
      </c>
      <c r="N5" s="123"/>
      <c r="O5" s="123"/>
      <c r="P5" s="123"/>
      <c r="Q5" s="124"/>
      <c r="S5" s="122" t="s">
        <v>429</v>
      </c>
      <c r="T5" s="123"/>
      <c r="U5" s="123"/>
      <c r="V5" s="123"/>
      <c r="W5" s="124"/>
    </row>
    <row r="6" spans="1:23" x14ac:dyDescent="0.75">
      <c r="A6" s="128" t="s">
        <v>310</v>
      </c>
      <c r="B6" s="129"/>
      <c r="C6" s="90"/>
      <c r="D6" s="129" t="s">
        <v>311</v>
      </c>
      <c r="E6" s="130"/>
      <c r="G6" s="128" t="s">
        <v>435</v>
      </c>
      <c r="H6" s="129"/>
      <c r="I6" s="90"/>
      <c r="J6" s="129" t="s">
        <v>311</v>
      </c>
      <c r="K6" s="130"/>
      <c r="M6" s="128" t="s">
        <v>436</v>
      </c>
      <c r="N6" s="129"/>
      <c r="O6" s="90"/>
      <c r="P6" s="129" t="s">
        <v>311</v>
      </c>
      <c r="Q6" s="130"/>
      <c r="S6" s="128" t="s">
        <v>436</v>
      </c>
      <c r="T6" s="129"/>
      <c r="U6" s="90"/>
      <c r="V6" s="129" t="s">
        <v>311</v>
      </c>
      <c r="W6" s="130"/>
    </row>
    <row r="7" spans="1:23" ht="30.75" customHeight="1" x14ac:dyDescent="0.75">
      <c r="A7" s="91" t="s">
        <v>70</v>
      </c>
      <c r="B7" s="97" t="s">
        <v>309</v>
      </c>
      <c r="C7" s="70"/>
      <c r="D7" s="21" t="s">
        <v>70</v>
      </c>
      <c r="E7" s="96" t="s">
        <v>309</v>
      </c>
      <c r="G7" s="91" t="s">
        <v>70</v>
      </c>
      <c r="H7" s="97" t="s">
        <v>309</v>
      </c>
      <c r="I7" s="70"/>
      <c r="J7" s="21" t="s">
        <v>70</v>
      </c>
      <c r="K7" s="96" t="s">
        <v>309</v>
      </c>
      <c r="M7" s="91" t="s">
        <v>70</v>
      </c>
      <c r="N7" s="97" t="s">
        <v>309</v>
      </c>
      <c r="O7" s="70"/>
      <c r="P7" s="21" t="s">
        <v>70</v>
      </c>
      <c r="Q7" s="96" t="s">
        <v>309</v>
      </c>
      <c r="S7" s="91" t="s">
        <v>70</v>
      </c>
      <c r="T7" s="97" t="s">
        <v>309</v>
      </c>
      <c r="U7" s="70"/>
      <c r="V7" s="21" t="s">
        <v>70</v>
      </c>
      <c r="W7" s="96" t="s">
        <v>309</v>
      </c>
    </row>
    <row r="8" spans="1:23" x14ac:dyDescent="0.75">
      <c r="A8" s="89" t="s">
        <v>165</v>
      </c>
      <c r="B8" s="98">
        <v>2</v>
      </c>
      <c r="C8" s="88"/>
      <c r="D8" s="87" t="s">
        <v>227</v>
      </c>
      <c r="E8" s="99">
        <v>25</v>
      </c>
      <c r="G8" s="93" t="s">
        <v>431</v>
      </c>
      <c r="H8" s="88"/>
      <c r="I8" s="88"/>
      <c r="J8" s="87" t="s">
        <v>368</v>
      </c>
      <c r="K8" s="99">
        <v>1</v>
      </c>
      <c r="M8" s="89" t="s">
        <v>316</v>
      </c>
      <c r="N8" s="98">
        <v>1</v>
      </c>
      <c r="O8" s="88"/>
      <c r="P8" s="87" t="s">
        <v>231</v>
      </c>
      <c r="Q8" s="99">
        <v>2</v>
      </c>
      <c r="S8" s="93" t="s">
        <v>432</v>
      </c>
      <c r="T8" s="88"/>
      <c r="U8" s="88"/>
      <c r="V8" s="87" t="s">
        <v>315</v>
      </c>
      <c r="W8" s="99">
        <v>1</v>
      </c>
    </row>
    <row r="9" spans="1:23" x14ac:dyDescent="0.75">
      <c r="A9" s="89" t="s">
        <v>166</v>
      </c>
      <c r="B9" s="98">
        <v>6</v>
      </c>
      <c r="C9" s="88"/>
      <c r="D9" s="87" t="s">
        <v>228</v>
      </c>
      <c r="E9" s="99">
        <v>1</v>
      </c>
      <c r="G9" s="89"/>
      <c r="H9" s="88"/>
      <c r="I9" s="88"/>
      <c r="J9" s="87" t="s">
        <v>369</v>
      </c>
      <c r="K9" s="99">
        <v>8</v>
      </c>
      <c r="M9" s="89" t="s">
        <v>318</v>
      </c>
      <c r="N9" s="98">
        <v>1</v>
      </c>
      <c r="O9" s="88"/>
      <c r="P9" s="87" t="s">
        <v>349</v>
      </c>
      <c r="Q9" s="99">
        <v>2</v>
      </c>
      <c r="S9" s="89"/>
      <c r="T9" s="88"/>
      <c r="U9" s="88"/>
      <c r="V9" s="87" t="s">
        <v>231</v>
      </c>
      <c r="W9" s="99">
        <v>4</v>
      </c>
    </row>
    <row r="10" spans="1:23" x14ac:dyDescent="0.75">
      <c r="A10" s="89" t="s">
        <v>167</v>
      </c>
      <c r="B10" s="98">
        <v>2</v>
      </c>
      <c r="C10" s="88"/>
      <c r="D10" s="87" t="s">
        <v>229</v>
      </c>
      <c r="E10" s="99">
        <v>1</v>
      </c>
      <c r="G10" s="89"/>
      <c r="H10" s="88"/>
      <c r="I10" s="88"/>
      <c r="J10" s="87" t="s">
        <v>370</v>
      </c>
      <c r="K10" s="99">
        <v>6</v>
      </c>
      <c r="M10" s="89" t="s">
        <v>319</v>
      </c>
      <c r="N10" s="98">
        <v>1</v>
      </c>
      <c r="O10" s="88"/>
      <c r="P10" s="87" t="s">
        <v>351</v>
      </c>
      <c r="Q10" s="99">
        <v>1</v>
      </c>
      <c r="S10" s="89"/>
      <c r="T10" s="88"/>
      <c r="U10" s="88"/>
      <c r="V10" s="87" t="s">
        <v>317</v>
      </c>
      <c r="W10" s="99">
        <v>1</v>
      </c>
    </row>
    <row r="11" spans="1:23" x14ac:dyDescent="0.75">
      <c r="A11" s="89" t="s">
        <v>168</v>
      </c>
      <c r="B11" s="98">
        <v>2</v>
      </c>
      <c r="C11" s="88"/>
      <c r="D11" s="87" t="s">
        <v>230</v>
      </c>
      <c r="E11" s="99">
        <v>1</v>
      </c>
      <c r="G11" s="89"/>
      <c r="H11" s="88"/>
      <c r="I11" s="88"/>
      <c r="J11" s="87" t="s">
        <v>231</v>
      </c>
      <c r="K11" s="99">
        <v>4</v>
      </c>
      <c r="M11" s="89" t="s">
        <v>320</v>
      </c>
      <c r="N11" s="98">
        <v>1</v>
      </c>
      <c r="O11" s="88"/>
      <c r="P11" s="87" t="s">
        <v>352</v>
      </c>
      <c r="Q11" s="99">
        <v>1</v>
      </c>
      <c r="S11" s="89"/>
      <c r="T11" s="88"/>
      <c r="U11" s="88"/>
      <c r="V11" s="87" t="s">
        <v>350</v>
      </c>
      <c r="W11" s="99">
        <v>1</v>
      </c>
    </row>
    <row r="12" spans="1:23" x14ac:dyDescent="0.75">
      <c r="A12" s="89" t="s">
        <v>169</v>
      </c>
      <c r="B12" s="98">
        <v>1</v>
      </c>
      <c r="C12" s="88"/>
      <c r="D12" s="87" t="s">
        <v>231</v>
      </c>
      <c r="E12" s="99">
        <v>75</v>
      </c>
      <c r="G12" s="89"/>
      <c r="H12" s="88"/>
      <c r="I12" s="88"/>
      <c r="J12" s="87" t="s">
        <v>371</v>
      </c>
      <c r="K12" s="99">
        <v>2</v>
      </c>
      <c r="M12" s="89" t="s">
        <v>321</v>
      </c>
      <c r="N12" s="98">
        <v>3</v>
      </c>
      <c r="O12" s="88"/>
      <c r="P12" s="87" t="s">
        <v>353</v>
      </c>
      <c r="Q12" s="99">
        <v>1</v>
      </c>
      <c r="S12" s="89"/>
      <c r="T12" s="88"/>
      <c r="U12" s="88"/>
      <c r="V12" s="87" t="s">
        <v>318</v>
      </c>
      <c r="W12" s="99">
        <v>1</v>
      </c>
    </row>
    <row r="13" spans="1:23" x14ac:dyDescent="0.75">
      <c r="A13" s="89" t="s">
        <v>170</v>
      </c>
      <c r="B13" s="98">
        <v>1</v>
      </c>
      <c r="C13" s="88"/>
      <c r="D13" s="87" t="s">
        <v>232</v>
      </c>
      <c r="E13" s="99">
        <v>1</v>
      </c>
      <c r="G13" s="89"/>
      <c r="H13" s="88"/>
      <c r="I13" s="88"/>
      <c r="J13" s="87" t="s">
        <v>372</v>
      </c>
      <c r="K13" s="99">
        <v>1</v>
      </c>
      <c r="M13" s="89" t="s">
        <v>322</v>
      </c>
      <c r="N13" s="98">
        <v>5</v>
      </c>
      <c r="O13" s="88"/>
      <c r="P13" s="87" t="s">
        <v>355</v>
      </c>
      <c r="Q13" s="99">
        <v>2</v>
      </c>
      <c r="S13" s="89"/>
      <c r="T13" s="88"/>
      <c r="U13" s="88"/>
      <c r="V13" s="87" t="s">
        <v>322</v>
      </c>
      <c r="W13" s="99">
        <v>4</v>
      </c>
    </row>
    <row r="14" spans="1:23" x14ac:dyDescent="0.75">
      <c r="A14" s="89" t="s">
        <v>171</v>
      </c>
      <c r="B14" s="98">
        <v>2</v>
      </c>
      <c r="C14" s="88"/>
      <c r="D14" s="87" t="s">
        <v>233</v>
      </c>
      <c r="E14" s="99">
        <v>2</v>
      </c>
      <c r="G14" s="89"/>
      <c r="H14" s="88"/>
      <c r="I14" s="88"/>
      <c r="J14" s="87" t="s">
        <v>373</v>
      </c>
      <c r="K14" s="99">
        <v>1</v>
      </c>
      <c r="M14" s="89" t="s">
        <v>323</v>
      </c>
      <c r="N14" s="98">
        <v>23</v>
      </c>
      <c r="O14" s="88"/>
      <c r="P14" s="87" t="s">
        <v>356</v>
      </c>
      <c r="Q14" s="99">
        <v>1</v>
      </c>
      <c r="S14" s="89"/>
      <c r="T14" s="88"/>
      <c r="U14" s="88"/>
      <c r="V14" s="87" t="s">
        <v>323</v>
      </c>
      <c r="W14" s="99">
        <v>4</v>
      </c>
    </row>
    <row r="15" spans="1:23" x14ac:dyDescent="0.75">
      <c r="A15" s="89" t="s">
        <v>172</v>
      </c>
      <c r="B15" s="98">
        <v>1</v>
      </c>
      <c r="C15" s="88"/>
      <c r="D15" s="87" t="s">
        <v>234</v>
      </c>
      <c r="E15" s="99">
        <v>1</v>
      </c>
      <c r="G15" s="89"/>
      <c r="H15" s="88"/>
      <c r="I15" s="88"/>
      <c r="J15" s="87" t="s">
        <v>374</v>
      </c>
      <c r="K15" s="99">
        <v>14</v>
      </c>
      <c r="M15" s="89" t="s">
        <v>324</v>
      </c>
      <c r="N15" s="98">
        <v>3</v>
      </c>
      <c r="O15" s="88"/>
      <c r="P15" s="87" t="s">
        <v>359</v>
      </c>
      <c r="Q15" s="99">
        <v>1</v>
      </c>
      <c r="S15" s="89"/>
      <c r="T15" s="88"/>
      <c r="U15" s="88"/>
      <c r="V15" s="87" t="s">
        <v>352</v>
      </c>
      <c r="W15" s="99">
        <v>1</v>
      </c>
    </row>
    <row r="16" spans="1:23" x14ac:dyDescent="0.75">
      <c r="A16" s="89" t="s">
        <v>173</v>
      </c>
      <c r="B16" s="98">
        <v>1</v>
      </c>
      <c r="C16" s="88"/>
      <c r="D16" s="87" t="s">
        <v>235</v>
      </c>
      <c r="E16" s="99">
        <v>1</v>
      </c>
      <c r="G16" s="89"/>
      <c r="H16" s="88"/>
      <c r="I16" s="88"/>
      <c r="J16" s="87" t="s">
        <v>375</v>
      </c>
      <c r="K16" s="99">
        <v>1</v>
      </c>
      <c r="M16" s="89" t="s">
        <v>325</v>
      </c>
      <c r="N16" s="98">
        <v>11</v>
      </c>
      <c r="O16" s="88"/>
      <c r="P16" s="87" t="s">
        <v>360</v>
      </c>
      <c r="Q16" s="99">
        <v>2</v>
      </c>
      <c r="S16" s="89"/>
      <c r="T16" s="88"/>
      <c r="U16" s="88"/>
      <c r="V16" s="87" t="s">
        <v>325</v>
      </c>
      <c r="W16" s="99">
        <v>12</v>
      </c>
    </row>
    <row r="17" spans="1:23" x14ac:dyDescent="0.75">
      <c r="A17" s="89" t="s">
        <v>174</v>
      </c>
      <c r="B17" s="98">
        <v>3</v>
      </c>
      <c r="C17" s="88"/>
      <c r="D17" s="87" t="s">
        <v>236</v>
      </c>
      <c r="E17" s="99">
        <v>2</v>
      </c>
      <c r="G17" s="89"/>
      <c r="H17" s="88"/>
      <c r="I17" s="88"/>
      <c r="J17" s="87" t="s">
        <v>376</v>
      </c>
      <c r="K17" s="99">
        <v>1</v>
      </c>
      <c r="M17" s="89" t="s">
        <v>326</v>
      </c>
      <c r="N17" s="98">
        <v>1</v>
      </c>
      <c r="O17" s="88"/>
      <c r="P17" s="87" t="s">
        <v>361</v>
      </c>
      <c r="Q17" s="99">
        <v>1</v>
      </c>
      <c r="S17" s="89"/>
      <c r="T17" s="88"/>
      <c r="U17" s="88"/>
      <c r="V17" s="87" t="s">
        <v>326</v>
      </c>
      <c r="W17" s="99">
        <v>2</v>
      </c>
    </row>
    <row r="18" spans="1:23" x14ac:dyDescent="0.75">
      <c r="A18" s="89" t="s">
        <v>175</v>
      </c>
      <c r="B18" s="98">
        <v>1</v>
      </c>
      <c r="C18" s="88"/>
      <c r="D18" s="87" t="s">
        <v>237</v>
      </c>
      <c r="E18" s="99">
        <v>1</v>
      </c>
      <c r="G18" s="89"/>
      <c r="H18" s="88"/>
      <c r="I18" s="88"/>
      <c r="J18" s="87" t="s">
        <v>377</v>
      </c>
      <c r="K18" s="99">
        <v>2</v>
      </c>
      <c r="M18" s="89" t="s">
        <v>327</v>
      </c>
      <c r="N18" s="98">
        <v>1</v>
      </c>
      <c r="O18" s="88"/>
      <c r="P18" s="87" t="s">
        <v>272</v>
      </c>
      <c r="Q18" s="99">
        <v>7</v>
      </c>
      <c r="S18" s="89"/>
      <c r="T18" s="88"/>
      <c r="U18" s="88"/>
      <c r="V18" s="87" t="s">
        <v>327</v>
      </c>
      <c r="W18" s="99">
        <v>1</v>
      </c>
    </row>
    <row r="19" spans="1:23" x14ac:dyDescent="0.75">
      <c r="A19" s="89" t="s">
        <v>176</v>
      </c>
      <c r="B19" s="98">
        <v>5</v>
      </c>
      <c r="C19" s="88"/>
      <c r="D19" s="87" t="s">
        <v>238</v>
      </c>
      <c r="E19" s="99">
        <v>11</v>
      </c>
      <c r="G19" s="89"/>
      <c r="H19" s="88"/>
      <c r="I19" s="88"/>
      <c r="J19" s="87" t="s">
        <v>378</v>
      </c>
      <c r="K19" s="99">
        <v>3</v>
      </c>
      <c r="M19" s="89" t="s">
        <v>328</v>
      </c>
      <c r="N19" s="98">
        <v>1</v>
      </c>
      <c r="O19" s="88"/>
      <c r="P19" s="87" t="s">
        <v>362</v>
      </c>
      <c r="Q19" s="99">
        <v>3</v>
      </c>
      <c r="S19" s="89"/>
      <c r="T19" s="88"/>
      <c r="U19" s="88"/>
      <c r="V19" s="87" t="s">
        <v>328</v>
      </c>
      <c r="W19" s="99">
        <v>1</v>
      </c>
    </row>
    <row r="20" spans="1:23" x14ac:dyDescent="0.75">
      <c r="A20" s="89" t="s">
        <v>177</v>
      </c>
      <c r="B20" s="98">
        <v>1</v>
      </c>
      <c r="C20" s="88"/>
      <c r="D20" s="87" t="s">
        <v>239</v>
      </c>
      <c r="E20" s="99">
        <v>1</v>
      </c>
      <c r="G20" s="89"/>
      <c r="H20" s="88"/>
      <c r="I20" s="88"/>
      <c r="J20" s="87" t="s">
        <v>379</v>
      </c>
      <c r="K20" s="99">
        <v>1</v>
      </c>
      <c r="M20" s="89" t="s">
        <v>329</v>
      </c>
      <c r="N20" s="98">
        <v>1</v>
      </c>
      <c r="O20" s="88"/>
      <c r="P20" s="87" t="s">
        <v>363</v>
      </c>
      <c r="Q20" s="99">
        <v>2</v>
      </c>
      <c r="S20" s="89"/>
      <c r="T20" s="88"/>
      <c r="U20" s="88"/>
      <c r="V20" s="87" t="s">
        <v>330</v>
      </c>
      <c r="W20" s="99">
        <v>1</v>
      </c>
    </row>
    <row r="21" spans="1:23" x14ac:dyDescent="0.75">
      <c r="A21" s="89" t="s">
        <v>178</v>
      </c>
      <c r="B21" s="98">
        <v>1</v>
      </c>
      <c r="C21" s="88"/>
      <c r="D21" s="87" t="s">
        <v>240</v>
      </c>
      <c r="E21" s="99">
        <v>1</v>
      </c>
      <c r="G21" s="89"/>
      <c r="H21" s="88"/>
      <c r="I21" s="88"/>
      <c r="J21" s="87" t="s">
        <v>380</v>
      </c>
      <c r="K21" s="99">
        <v>2</v>
      </c>
      <c r="M21" s="89" t="s">
        <v>330</v>
      </c>
      <c r="N21" s="98">
        <v>1</v>
      </c>
      <c r="O21" s="88"/>
      <c r="P21" s="87" t="s">
        <v>365</v>
      </c>
      <c r="Q21" s="99">
        <v>1</v>
      </c>
      <c r="S21" s="89"/>
      <c r="T21" s="88"/>
      <c r="U21" s="88"/>
      <c r="V21" s="87" t="s">
        <v>353</v>
      </c>
      <c r="W21" s="99">
        <v>3</v>
      </c>
    </row>
    <row r="22" spans="1:23" x14ac:dyDescent="0.75">
      <c r="A22" s="89" t="s">
        <v>179</v>
      </c>
      <c r="B22" s="98">
        <v>1</v>
      </c>
      <c r="C22" s="88"/>
      <c r="D22" s="87" t="s">
        <v>241</v>
      </c>
      <c r="E22" s="99">
        <v>9</v>
      </c>
      <c r="G22" s="89"/>
      <c r="H22" s="88"/>
      <c r="I22" s="88"/>
      <c r="J22" s="87" t="s">
        <v>381</v>
      </c>
      <c r="K22" s="99">
        <v>1</v>
      </c>
      <c r="M22" s="89" t="s">
        <v>331</v>
      </c>
      <c r="N22" s="98">
        <v>1</v>
      </c>
      <c r="O22" s="88"/>
      <c r="P22" s="87" t="s">
        <v>367</v>
      </c>
      <c r="Q22" s="99">
        <v>1</v>
      </c>
      <c r="S22" s="89"/>
      <c r="T22" s="88"/>
      <c r="U22" s="88"/>
      <c r="V22" s="87" t="s">
        <v>332</v>
      </c>
      <c r="W22" s="99">
        <v>1</v>
      </c>
    </row>
    <row r="23" spans="1:23" x14ac:dyDescent="0.75">
      <c r="A23" s="89" t="s">
        <v>180</v>
      </c>
      <c r="B23" s="98">
        <v>3</v>
      </c>
      <c r="C23" s="88"/>
      <c r="D23" s="87" t="s">
        <v>242</v>
      </c>
      <c r="E23" s="99">
        <v>1</v>
      </c>
      <c r="G23" s="89"/>
      <c r="H23" s="88"/>
      <c r="I23" s="88"/>
      <c r="J23" s="87" t="s">
        <v>325</v>
      </c>
      <c r="K23" s="99">
        <v>3</v>
      </c>
      <c r="M23" s="89" t="s">
        <v>332</v>
      </c>
      <c r="N23" s="98">
        <v>1</v>
      </c>
      <c r="O23" s="88"/>
      <c r="P23" s="87"/>
      <c r="Q23" s="99"/>
      <c r="S23" s="89"/>
      <c r="T23" s="88"/>
      <c r="U23" s="88"/>
      <c r="V23" s="87" t="s">
        <v>333</v>
      </c>
      <c r="W23" s="99">
        <v>2</v>
      </c>
    </row>
    <row r="24" spans="1:23" x14ac:dyDescent="0.75">
      <c r="A24" s="89" t="s">
        <v>181</v>
      </c>
      <c r="B24" s="98">
        <v>2</v>
      </c>
      <c r="C24" s="88"/>
      <c r="D24" s="87" t="s">
        <v>243</v>
      </c>
      <c r="E24" s="99">
        <v>1</v>
      </c>
      <c r="G24" s="89"/>
      <c r="H24" s="88"/>
      <c r="I24" s="88"/>
      <c r="J24" s="87" t="s">
        <v>382</v>
      </c>
      <c r="K24" s="99">
        <v>1</v>
      </c>
      <c r="M24" s="89" t="s">
        <v>334</v>
      </c>
      <c r="N24" s="98">
        <v>1</v>
      </c>
      <c r="O24" s="88"/>
      <c r="P24" s="87"/>
      <c r="Q24" s="92"/>
      <c r="S24" s="89"/>
      <c r="T24" s="88"/>
      <c r="U24" s="88"/>
      <c r="V24" s="87" t="s">
        <v>334</v>
      </c>
      <c r="W24" s="99">
        <v>1</v>
      </c>
    </row>
    <row r="25" spans="1:23" x14ac:dyDescent="0.75">
      <c r="A25" s="89" t="s">
        <v>182</v>
      </c>
      <c r="B25" s="98">
        <v>4</v>
      </c>
      <c r="C25" s="88"/>
      <c r="D25" s="87" t="s">
        <v>244</v>
      </c>
      <c r="E25" s="99">
        <v>1</v>
      </c>
      <c r="G25" s="89"/>
      <c r="H25" s="88"/>
      <c r="I25" s="88"/>
      <c r="J25" s="87" t="s">
        <v>383</v>
      </c>
      <c r="K25" s="99">
        <v>1</v>
      </c>
      <c r="M25" s="89" t="s">
        <v>336</v>
      </c>
      <c r="N25" s="98">
        <v>2</v>
      </c>
      <c r="O25" s="88"/>
      <c r="P25" s="87"/>
      <c r="Q25" s="92"/>
      <c r="S25" s="89"/>
      <c r="T25" s="88"/>
      <c r="U25" s="88"/>
      <c r="V25" s="87" t="s">
        <v>354</v>
      </c>
      <c r="W25" s="99">
        <v>4</v>
      </c>
    </row>
    <row r="26" spans="1:23" x14ac:dyDescent="0.75">
      <c r="A26" s="89" t="s">
        <v>183</v>
      </c>
      <c r="B26" s="98">
        <v>2</v>
      </c>
      <c r="C26" s="88"/>
      <c r="D26" s="87" t="s">
        <v>245</v>
      </c>
      <c r="E26" s="99">
        <v>9</v>
      </c>
      <c r="G26" s="89"/>
      <c r="H26" s="88"/>
      <c r="I26" s="88"/>
      <c r="J26" s="87" t="s">
        <v>384</v>
      </c>
      <c r="K26" s="99">
        <v>1</v>
      </c>
      <c r="M26" s="89" t="s">
        <v>337</v>
      </c>
      <c r="N26" s="98">
        <v>1</v>
      </c>
      <c r="O26" s="88"/>
      <c r="P26" s="87"/>
      <c r="Q26" s="92"/>
      <c r="S26" s="89"/>
      <c r="T26" s="88"/>
      <c r="U26" s="88"/>
      <c r="V26" s="87" t="s">
        <v>355</v>
      </c>
      <c r="W26" s="99">
        <v>1</v>
      </c>
    </row>
    <row r="27" spans="1:23" x14ac:dyDescent="0.75">
      <c r="A27" s="89" t="s">
        <v>184</v>
      </c>
      <c r="B27" s="98">
        <v>2</v>
      </c>
      <c r="C27" s="88"/>
      <c r="D27" s="87" t="s">
        <v>246</v>
      </c>
      <c r="E27" s="99">
        <v>1</v>
      </c>
      <c r="G27" s="89"/>
      <c r="H27" s="88"/>
      <c r="I27" s="88"/>
      <c r="J27" s="87" t="s">
        <v>385</v>
      </c>
      <c r="K27" s="99">
        <v>2</v>
      </c>
      <c r="M27" s="89" t="s">
        <v>338</v>
      </c>
      <c r="N27" s="98">
        <v>17</v>
      </c>
      <c r="O27" s="88"/>
      <c r="P27" s="87"/>
      <c r="Q27" s="92"/>
      <c r="S27" s="89"/>
      <c r="T27" s="88"/>
      <c r="U27" s="88"/>
      <c r="V27" s="87" t="s">
        <v>335</v>
      </c>
      <c r="W27" s="99">
        <v>1</v>
      </c>
    </row>
    <row r="28" spans="1:23" x14ac:dyDescent="0.75">
      <c r="A28" s="89" t="s">
        <v>185</v>
      </c>
      <c r="B28" s="98">
        <v>1</v>
      </c>
      <c r="C28" s="88"/>
      <c r="D28" s="87" t="s">
        <v>247</v>
      </c>
      <c r="E28" s="99">
        <v>3</v>
      </c>
      <c r="G28" s="89"/>
      <c r="H28" s="88"/>
      <c r="I28" s="88"/>
      <c r="J28" s="87" t="s">
        <v>386</v>
      </c>
      <c r="K28" s="99">
        <v>1</v>
      </c>
      <c r="M28" s="89" t="s">
        <v>339</v>
      </c>
      <c r="N28" s="98">
        <v>3</v>
      </c>
      <c r="O28" s="88"/>
      <c r="P28" s="87"/>
      <c r="Q28" s="92"/>
      <c r="S28" s="89"/>
      <c r="T28" s="88"/>
      <c r="U28" s="88"/>
      <c r="V28" s="87" t="s">
        <v>336</v>
      </c>
      <c r="W28" s="99">
        <v>1</v>
      </c>
    </row>
    <row r="29" spans="1:23" x14ac:dyDescent="0.75">
      <c r="A29" s="89" t="s">
        <v>186</v>
      </c>
      <c r="B29" s="98">
        <v>1</v>
      </c>
      <c r="C29" s="88"/>
      <c r="D29" s="87" t="s">
        <v>248</v>
      </c>
      <c r="E29" s="99">
        <v>4</v>
      </c>
      <c r="G29" s="89"/>
      <c r="H29" s="88"/>
      <c r="I29" s="88"/>
      <c r="J29" s="87" t="s">
        <v>387</v>
      </c>
      <c r="K29" s="99">
        <v>1</v>
      </c>
      <c r="M29" s="89" t="s">
        <v>340</v>
      </c>
      <c r="N29" s="98">
        <v>1</v>
      </c>
      <c r="O29" s="88"/>
      <c r="P29" s="87"/>
      <c r="Q29" s="92"/>
      <c r="S29" s="89"/>
      <c r="T29" s="88"/>
      <c r="U29" s="88"/>
      <c r="V29" s="87" t="s">
        <v>338</v>
      </c>
      <c r="W29" s="99">
        <v>15</v>
      </c>
    </row>
    <row r="30" spans="1:23" x14ac:dyDescent="0.75">
      <c r="A30" s="89" t="s">
        <v>187</v>
      </c>
      <c r="B30" s="98">
        <v>2</v>
      </c>
      <c r="C30" s="88"/>
      <c r="D30" s="87" t="s">
        <v>249</v>
      </c>
      <c r="E30" s="99">
        <v>1</v>
      </c>
      <c r="G30" s="89"/>
      <c r="H30" s="88"/>
      <c r="I30" s="88"/>
      <c r="J30" s="87" t="s">
        <v>388</v>
      </c>
      <c r="K30" s="99">
        <v>6</v>
      </c>
      <c r="M30" s="89" t="s">
        <v>341</v>
      </c>
      <c r="N30" s="98">
        <v>1</v>
      </c>
      <c r="O30" s="88"/>
      <c r="P30" s="87"/>
      <c r="Q30" s="92"/>
      <c r="S30" s="89"/>
      <c r="T30" s="88"/>
      <c r="U30" s="88"/>
      <c r="V30" s="87" t="s">
        <v>340</v>
      </c>
      <c r="W30" s="99">
        <v>1</v>
      </c>
    </row>
    <row r="31" spans="1:23" x14ac:dyDescent="0.75">
      <c r="A31" s="89" t="s">
        <v>188</v>
      </c>
      <c r="B31" s="98">
        <v>3</v>
      </c>
      <c r="C31" s="88"/>
      <c r="D31" s="87" t="s">
        <v>250</v>
      </c>
      <c r="E31" s="99">
        <v>1</v>
      </c>
      <c r="G31" s="89"/>
      <c r="H31" s="88"/>
      <c r="I31" s="88"/>
      <c r="J31" s="87" t="s">
        <v>389</v>
      </c>
      <c r="K31" s="99">
        <v>1</v>
      </c>
      <c r="M31" s="89" t="s">
        <v>342</v>
      </c>
      <c r="N31" s="98">
        <v>1</v>
      </c>
      <c r="O31" s="88"/>
      <c r="P31" s="87"/>
      <c r="Q31" s="92"/>
      <c r="S31" s="89"/>
      <c r="T31" s="88"/>
      <c r="U31" s="88"/>
      <c r="V31" s="87" t="s">
        <v>357</v>
      </c>
      <c r="W31" s="99">
        <v>2</v>
      </c>
    </row>
    <row r="32" spans="1:23" x14ac:dyDescent="0.75">
      <c r="A32" s="89" t="s">
        <v>189</v>
      </c>
      <c r="B32" s="98">
        <v>1</v>
      </c>
      <c r="C32" s="88"/>
      <c r="D32" s="87" t="s">
        <v>251</v>
      </c>
      <c r="E32" s="99">
        <v>2</v>
      </c>
      <c r="G32" s="89"/>
      <c r="H32" s="88"/>
      <c r="I32" s="88"/>
      <c r="J32" s="87" t="s">
        <v>390</v>
      </c>
      <c r="K32" s="99">
        <v>7</v>
      </c>
      <c r="M32" s="89" t="s">
        <v>343</v>
      </c>
      <c r="N32" s="98">
        <v>4</v>
      </c>
      <c r="O32" s="88"/>
      <c r="P32" s="87"/>
      <c r="Q32" s="92"/>
      <c r="S32" s="89"/>
      <c r="T32" s="88"/>
      <c r="U32" s="88"/>
      <c r="V32" s="87" t="s">
        <v>358</v>
      </c>
      <c r="W32" s="99">
        <v>1</v>
      </c>
    </row>
    <row r="33" spans="1:23" x14ac:dyDescent="0.75">
      <c r="A33" s="89" t="s">
        <v>190</v>
      </c>
      <c r="B33" s="98">
        <v>1</v>
      </c>
      <c r="C33" s="88"/>
      <c r="D33" s="87" t="s">
        <v>252</v>
      </c>
      <c r="E33" s="99">
        <v>1</v>
      </c>
      <c r="G33" s="89"/>
      <c r="H33" s="88"/>
      <c r="I33" s="88"/>
      <c r="J33" s="87" t="s">
        <v>391</v>
      </c>
      <c r="K33" s="99">
        <v>1</v>
      </c>
      <c r="M33" s="89" t="s">
        <v>344</v>
      </c>
      <c r="N33" s="98">
        <v>2</v>
      </c>
      <c r="O33" s="88"/>
      <c r="P33" s="87"/>
      <c r="Q33" s="92"/>
      <c r="S33" s="89"/>
      <c r="T33" s="88"/>
      <c r="U33" s="88"/>
      <c r="V33" s="87" t="s">
        <v>342</v>
      </c>
      <c r="W33" s="99">
        <v>3</v>
      </c>
    </row>
    <row r="34" spans="1:23" x14ac:dyDescent="0.75">
      <c r="A34" s="89" t="s">
        <v>191</v>
      </c>
      <c r="B34" s="98">
        <v>2</v>
      </c>
      <c r="C34" s="88"/>
      <c r="D34" s="87" t="s">
        <v>253</v>
      </c>
      <c r="E34" s="99">
        <v>1</v>
      </c>
      <c r="G34" s="89"/>
      <c r="H34" s="88"/>
      <c r="I34" s="88"/>
      <c r="J34" s="87" t="s">
        <v>392</v>
      </c>
      <c r="K34" s="99">
        <v>3</v>
      </c>
      <c r="M34" s="89" t="s">
        <v>273</v>
      </c>
      <c r="N34" s="98">
        <v>9</v>
      </c>
      <c r="O34" s="88"/>
      <c r="P34" s="87"/>
      <c r="Q34" s="92"/>
      <c r="S34" s="89"/>
      <c r="T34" s="88"/>
      <c r="U34" s="88"/>
      <c r="V34" s="87" t="s">
        <v>359</v>
      </c>
      <c r="W34" s="99">
        <v>1</v>
      </c>
    </row>
    <row r="35" spans="1:23" x14ac:dyDescent="0.75">
      <c r="A35" s="89" t="s">
        <v>192</v>
      </c>
      <c r="B35" s="98">
        <v>1</v>
      </c>
      <c r="C35" s="88"/>
      <c r="D35" s="87" t="s">
        <v>254</v>
      </c>
      <c r="E35" s="99">
        <v>9</v>
      </c>
      <c r="G35" s="89"/>
      <c r="H35" s="88"/>
      <c r="I35" s="88"/>
      <c r="J35" s="87" t="s">
        <v>393</v>
      </c>
      <c r="K35" s="99">
        <v>3</v>
      </c>
      <c r="M35" s="89" t="s">
        <v>348</v>
      </c>
      <c r="N35" s="98">
        <v>11</v>
      </c>
      <c r="O35" s="88"/>
      <c r="P35" s="87"/>
      <c r="Q35" s="92"/>
      <c r="S35" s="89"/>
      <c r="T35" s="88"/>
      <c r="U35" s="88"/>
      <c r="V35" s="87" t="s">
        <v>343</v>
      </c>
      <c r="W35" s="99">
        <v>5</v>
      </c>
    </row>
    <row r="36" spans="1:23" x14ac:dyDescent="0.75">
      <c r="A36" s="89" t="s">
        <v>193</v>
      </c>
      <c r="B36" s="98">
        <v>4</v>
      </c>
      <c r="C36" s="88"/>
      <c r="D36" s="87" t="s">
        <v>255</v>
      </c>
      <c r="E36" s="99">
        <v>1</v>
      </c>
      <c r="G36" s="89"/>
      <c r="H36" s="88"/>
      <c r="I36" s="88"/>
      <c r="J36" s="87" t="s">
        <v>394</v>
      </c>
      <c r="K36" s="99">
        <v>6</v>
      </c>
      <c r="M36" s="89"/>
      <c r="N36" s="98"/>
      <c r="O36" s="88"/>
      <c r="P36" s="87"/>
      <c r="Q36" s="92"/>
      <c r="S36" s="89"/>
      <c r="T36" s="88"/>
      <c r="U36" s="88"/>
      <c r="V36" s="87" t="s">
        <v>344</v>
      </c>
      <c r="W36" s="99">
        <v>1</v>
      </c>
    </row>
    <row r="37" spans="1:23" x14ac:dyDescent="0.75">
      <c r="A37" s="89" t="s">
        <v>194</v>
      </c>
      <c r="B37" s="98">
        <v>1</v>
      </c>
      <c r="C37" s="88"/>
      <c r="D37" s="87" t="s">
        <v>256</v>
      </c>
      <c r="E37" s="99">
        <v>10</v>
      </c>
      <c r="G37" s="89"/>
      <c r="H37" s="88"/>
      <c r="I37" s="88"/>
      <c r="J37" s="87" t="s">
        <v>395</v>
      </c>
      <c r="K37" s="99">
        <v>6</v>
      </c>
      <c r="M37" s="89"/>
      <c r="N37" s="98"/>
      <c r="O37" s="88"/>
      <c r="P37" s="87"/>
      <c r="Q37" s="92"/>
      <c r="S37" s="89"/>
      <c r="T37" s="88"/>
      <c r="U37" s="88"/>
      <c r="V37" s="87" t="s">
        <v>345</v>
      </c>
      <c r="W37" s="99">
        <v>1</v>
      </c>
    </row>
    <row r="38" spans="1:23" x14ac:dyDescent="0.75">
      <c r="A38" s="89" t="s">
        <v>195</v>
      </c>
      <c r="B38" s="98">
        <v>1</v>
      </c>
      <c r="C38" s="88"/>
      <c r="D38" s="87" t="s">
        <v>257</v>
      </c>
      <c r="E38" s="99">
        <v>1</v>
      </c>
      <c r="G38" s="89"/>
      <c r="H38" s="88"/>
      <c r="I38" s="88"/>
      <c r="J38" s="87" t="s">
        <v>396</v>
      </c>
      <c r="K38" s="99">
        <v>2</v>
      </c>
      <c r="M38" s="89"/>
      <c r="N38" s="98"/>
      <c r="O38" s="88"/>
      <c r="P38" s="87"/>
      <c r="Q38" s="92"/>
      <c r="S38" s="89"/>
      <c r="T38" s="88"/>
      <c r="U38" s="88"/>
      <c r="V38" s="87" t="s">
        <v>346</v>
      </c>
      <c r="W38" s="99">
        <v>1</v>
      </c>
    </row>
    <row r="39" spans="1:23" x14ac:dyDescent="0.75">
      <c r="A39" s="89" t="s">
        <v>196</v>
      </c>
      <c r="B39" s="98">
        <v>2</v>
      </c>
      <c r="C39" s="88"/>
      <c r="D39" s="87" t="s">
        <v>258</v>
      </c>
      <c r="E39" s="99">
        <v>1</v>
      </c>
      <c r="G39" s="89"/>
      <c r="H39" s="88"/>
      <c r="I39" s="88"/>
      <c r="J39" s="87" t="s">
        <v>397</v>
      </c>
      <c r="K39" s="99">
        <v>1</v>
      </c>
      <c r="M39" s="89"/>
      <c r="N39" s="88"/>
      <c r="O39" s="88"/>
      <c r="P39" s="87"/>
      <c r="Q39" s="92"/>
      <c r="S39" s="89"/>
      <c r="T39" s="88"/>
      <c r="U39" s="88"/>
      <c r="V39" s="87" t="s">
        <v>272</v>
      </c>
      <c r="W39" s="99">
        <v>2</v>
      </c>
    </row>
    <row r="40" spans="1:23" x14ac:dyDescent="0.75">
      <c r="A40" s="89" t="s">
        <v>197</v>
      </c>
      <c r="B40" s="98">
        <v>18</v>
      </c>
      <c r="C40" s="88"/>
      <c r="D40" s="87" t="s">
        <v>259</v>
      </c>
      <c r="E40" s="99">
        <v>5</v>
      </c>
      <c r="G40" s="89"/>
      <c r="H40" s="88"/>
      <c r="I40" s="88"/>
      <c r="J40" s="87" t="s">
        <v>398</v>
      </c>
      <c r="K40" s="99">
        <v>2</v>
      </c>
      <c r="M40" s="89"/>
      <c r="N40" s="88"/>
      <c r="O40" s="88"/>
      <c r="P40" s="87"/>
      <c r="Q40" s="92"/>
      <c r="S40" s="89"/>
      <c r="T40" s="88"/>
      <c r="U40" s="88"/>
      <c r="V40" s="87" t="s">
        <v>347</v>
      </c>
      <c r="W40" s="99">
        <v>1</v>
      </c>
    </row>
    <row r="41" spans="1:23" x14ac:dyDescent="0.75">
      <c r="A41" s="89" t="s">
        <v>198</v>
      </c>
      <c r="B41" s="98">
        <v>1</v>
      </c>
      <c r="C41" s="88"/>
      <c r="D41" s="87" t="s">
        <v>260</v>
      </c>
      <c r="E41" s="99">
        <v>4</v>
      </c>
      <c r="G41" s="89"/>
      <c r="H41" s="88"/>
      <c r="I41" s="88"/>
      <c r="J41" s="87" t="s">
        <v>399</v>
      </c>
      <c r="K41" s="99">
        <v>1</v>
      </c>
      <c r="M41" s="89"/>
      <c r="N41" s="88"/>
      <c r="O41" s="88"/>
      <c r="P41" s="87"/>
      <c r="Q41" s="92"/>
      <c r="S41" s="89"/>
      <c r="T41" s="88"/>
      <c r="U41" s="88"/>
      <c r="V41" s="87" t="s">
        <v>273</v>
      </c>
      <c r="W41" s="99">
        <v>4</v>
      </c>
    </row>
    <row r="42" spans="1:23" x14ac:dyDescent="0.75">
      <c r="A42" s="89" t="s">
        <v>199</v>
      </c>
      <c r="B42" s="98">
        <v>5</v>
      </c>
      <c r="C42" s="88"/>
      <c r="D42" s="87" t="s">
        <v>261</v>
      </c>
      <c r="E42" s="99">
        <v>2</v>
      </c>
      <c r="G42" s="89"/>
      <c r="H42" s="88"/>
      <c r="I42" s="88"/>
      <c r="J42" s="87" t="s">
        <v>400</v>
      </c>
      <c r="K42" s="99">
        <v>1</v>
      </c>
      <c r="M42" s="89"/>
      <c r="N42" s="88"/>
      <c r="O42" s="88"/>
      <c r="P42" s="87"/>
      <c r="Q42" s="92"/>
      <c r="S42" s="89"/>
      <c r="T42" s="88"/>
      <c r="U42" s="88"/>
      <c r="V42" s="87" t="s">
        <v>348</v>
      </c>
      <c r="W42" s="99">
        <v>3</v>
      </c>
    </row>
    <row r="43" spans="1:23" x14ac:dyDescent="0.75">
      <c r="A43" s="89" t="s">
        <v>200</v>
      </c>
      <c r="B43" s="98">
        <v>2</v>
      </c>
      <c r="C43" s="88"/>
      <c r="D43" s="87" t="s">
        <v>262</v>
      </c>
      <c r="E43" s="99">
        <v>1</v>
      </c>
      <c r="G43" s="89"/>
      <c r="H43" s="88"/>
      <c r="I43" s="88"/>
      <c r="J43" s="87" t="s">
        <v>401</v>
      </c>
      <c r="K43" s="99">
        <v>16</v>
      </c>
      <c r="M43" s="89"/>
      <c r="N43" s="88"/>
      <c r="O43" s="88"/>
      <c r="P43" s="87"/>
      <c r="Q43" s="92"/>
      <c r="S43" s="89"/>
      <c r="T43" s="88"/>
      <c r="U43" s="88"/>
      <c r="V43" s="87" t="s">
        <v>364</v>
      </c>
      <c r="W43" s="99">
        <v>1</v>
      </c>
    </row>
    <row r="44" spans="1:23" x14ac:dyDescent="0.75">
      <c r="A44" s="89" t="s">
        <v>201</v>
      </c>
      <c r="B44" s="98">
        <v>1</v>
      </c>
      <c r="C44" s="88"/>
      <c r="D44" s="87" t="s">
        <v>263</v>
      </c>
      <c r="E44" s="99">
        <v>1</v>
      </c>
      <c r="G44" s="89"/>
      <c r="H44" s="88"/>
      <c r="I44" s="88"/>
      <c r="J44" s="87" t="s">
        <v>402</v>
      </c>
      <c r="K44" s="99">
        <v>2</v>
      </c>
      <c r="M44" s="89"/>
      <c r="N44" s="88"/>
      <c r="O44" s="88"/>
      <c r="P44" s="87"/>
      <c r="Q44" s="92"/>
      <c r="S44" s="89"/>
      <c r="T44" s="88"/>
      <c r="U44" s="88"/>
      <c r="V44" s="87" t="s">
        <v>366</v>
      </c>
      <c r="W44" s="99">
        <v>1</v>
      </c>
    </row>
    <row r="45" spans="1:23" x14ac:dyDescent="0.75">
      <c r="A45" s="89" t="s">
        <v>202</v>
      </c>
      <c r="B45" s="98">
        <v>2</v>
      </c>
      <c r="C45" s="88"/>
      <c r="D45" s="87" t="s">
        <v>264</v>
      </c>
      <c r="E45" s="99">
        <v>4</v>
      </c>
      <c r="G45" s="89"/>
      <c r="H45" s="88"/>
      <c r="I45" s="88"/>
      <c r="J45" s="87" t="s">
        <v>403</v>
      </c>
      <c r="K45" s="99">
        <v>1</v>
      </c>
      <c r="M45" s="89"/>
      <c r="N45" s="88"/>
      <c r="O45" s="88"/>
      <c r="P45" s="87"/>
      <c r="Q45" s="92"/>
      <c r="S45" s="89"/>
      <c r="T45" s="88"/>
      <c r="U45" s="88"/>
      <c r="V45" s="87" t="s">
        <v>367</v>
      </c>
      <c r="W45" s="99">
        <v>1</v>
      </c>
    </row>
    <row r="46" spans="1:23" x14ac:dyDescent="0.75">
      <c r="A46" s="89" t="s">
        <v>203</v>
      </c>
      <c r="B46" s="98">
        <v>12</v>
      </c>
      <c r="C46" s="88"/>
      <c r="D46" s="87" t="s">
        <v>265</v>
      </c>
      <c r="E46" s="99">
        <v>1</v>
      </c>
      <c r="G46" s="89"/>
      <c r="H46" s="88"/>
      <c r="I46" s="88"/>
      <c r="J46" s="87" t="s">
        <v>404</v>
      </c>
      <c r="K46" s="99">
        <v>1</v>
      </c>
      <c r="M46" s="89"/>
      <c r="N46" s="88"/>
      <c r="O46" s="88"/>
      <c r="P46" s="87"/>
      <c r="Q46" s="92"/>
      <c r="S46" s="89"/>
      <c r="T46" s="88"/>
      <c r="U46" s="88"/>
      <c r="V46" s="87"/>
      <c r="W46" s="99"/>
    </row>
    <row r="47" spans="1:23" x14ac:dyDescent="0.75">
      <c r="A47" s="89" t="s">
        <v>204</v>
      </c>
      <c r="B47" s="98">
        <v>1</v>
      </c>
      <c r="C47" s="88"/>
      <c r="D47" s="87" t="s">
        <v>266</v>
      </c>
      <c r="E47" s="99">
        <v>5</v>
      </c>
      <c r="G47" s="89"/>
      <c r="H47" s="88"/>
      <c r="I47" s="88"/>
      <c r="J47" s="87" t="s">
        <v>405</v>
      </c>
      <c r="K47" s="99">
        <v>3</v>
      </c>
      <c r="M47" s="89"/>
      <c r="N47" s="88"/>
      <c r="O47" s="88"/>
      <c r="P47" s="87"/>
      <c r="Q47" s="92"/>
      <c r="S47" s="89"/>
      <c r="T47" s="88"/>
      <c r="U47" s="88"/>
      <c r="V47" s="87"/>
      <c r="W47" s="92"/>
    </row>
    <row r="48" spans="1:23" x14ac:dyDescent="0.75">
      <c r="A48" s="89" t="s">
        <v>205</v>
      </c>
      <c r="B48" s="98">
        <v>1</v>
      </c>
      <c r="C48" s="88"/>
      <c r="D48" s="87" t="s">
        <v>267</v>
      </c>
      <c r="E48" s="99">
        <v>2</v>
      </c>
      <c r="G48" s="89"/>
      <c r="H48" s="88"/>
      <c r="I48" s="88"/>
      <c r="J48" s="87" t="s">
        <v>406</v>
      </c>
      <c r="K48" s="99">
        <v>2</v>
      </c>
      <c r="M48" s="89"/>
      <c r="N48" s="88"/>
      <c r="O48" s="88"/>
      <c r="P48" s="87"/>
      <c r="Q48" s="92"/>
      <c r="S48" s="89"/>
      <c r="T48" s="88"/>
      <c r="U48" s="88"/>
      <c r="V48" s="87"/>
      <c r="W48" s="92"/>
    </row>
    <row r="49" spans="1:23" x14ac:dyDescent="0.75">
      <c r="A49" s="89" t="s">
        <v>206</v>
      </c>
      <c r="B49" s="98">
        <v>4</v>
      </c>
      <c r="C49" s="88"/>
      <c r="D49" s="87" t="s">
        <v>268</v>
      </c>
      <c r="E49" s="99">
        <v>1</v>
      </c>
      <c r="G49" s="89"/>
      <c r="H49" s="88"/>
      <c r="I49" s="88"/>
      <c r="J49" s="87" t="s">
        <v>407</v>
      </c>
      <c r="K49" s="99">
        <v>1</v>
      </c>
      <c r="M49" s="89"/>
      <c r="N49" s="88"/>
      <c r="O49" s="88"/>
      <c r="P49" s="87"/>
      <c r="Q49" s="92"/>
      <c r="S49" s="89"/>
      <c r="T49" s="88"/>
      <c r="U49" s="88"/>
      <c r="V49" s="87"/>
      <c r="W49" s="92"/>
    </row>
    <row r="50" spans="1:23" x14ac:dyDescent="0.75">
      <c r="A50" s="89" t="s">
        <v>207</v>
      </c>
      <c r="B50" s="98">
        <v>1</v>
      </c>
      <c r="C50" s="88"/>
      <c r="D50" s="87" t="s">
        <v>269</v>
      </c>
      <c r="E50" s="99">
        <v>1</v>
      </c>
      <c r="G50" s="89"/>
      <c r="H50" s="88"/>
      <c r="I50" s="88"/>
      <c r="J50" s="87" t="s">
        <v>408</v>
      </c>
      <c r="K50" s="99">
        <v>1</v>
      </c>
      <c r="M50" s="89"/>
      <c r="N50" s="88"/>
      <c r="O50" s="88"/>
      <c r="P50" s="87"/>
      <c r="Q50" s="92"/>
      <c r="S50" s="89"/>
      <c r="T50" s="88"/>
      <c r="U50" s="88"/>
      <c r="V50" s="87"/>
      <c r="W50" s="92"/>
    </row>
    <row r="51" spans="1:23" x14ac:dyDescent="0.75">
      <c r="A51" s="89" t="s">
        <v>208</v>
      </c>
      <c r="B51" s="98">
        <v>3</v>
      </c>
      <c r="C51" s="88"/>
      <c r="D51" s="87" t="s">
        <v>270</v>
      </c>
      <c r="E51" s="99">
        <v>4</v>
      </c>
      <c r="G51" s="89"/>
      <c r="H51" s="88"/>
      <c r="I51" s="88"/>
      <c r="J51" s="87" t="s">
        <v>277</v>
      </c>
      <c r="K51" s="99">
        <v>1</v>
      </c>
      <c r="M51" s="89"/>
      <c r="N51" s="88"/>
      <c r="O51" s="88"/>
      <c r="P51" s="87"/>
      <c r="Q51" s="92"/>
      <c r="S51" s="89"/>
      <c r="T51" s="88"/>
      <c r="U51" s="88"/>
      <c r="V51" s="87"/>
      <c r="W51" s="92"/>
    </row>
    <row r="52" spans="1:23" x14ac:dyDescent="0.75">
      <c r="A52" s="89" t="s">
        <v>209</v>
      </c>
      <c r="B52" s="98">
        <v>1</v>
      </c>
      <c r="C52" s="88"/>
      <c r="D52" s="87" t="s">
        <v>271</v>
      </c>
      <c r="E52" s="99">
        <v>2</v>
      </c>
      <c r="G52" s="89"/>
      <c r="H52" s="88"/>
      <c r="I52" s="88"/>
      <c r="J52" s="87" t="s">
        <v>409</v>
      </c>
      <c r="K52" s="99">
        <v>2</v>
      </c>
      <c r="M52" s="89"/>
      <c r="N52" s="88"/>
      <c r="O52" s="88"/>
      <c r="P52" s="87"/>
      <c r="Q52" s="92"/>
      <c r="S52" s="89"/>
      <c r="T52" s="88"/>
      <c r="U52" s="88"/>
      <c r="V52" s="87"/>
      <c r="W52" s="92"/>
    </row>
    <row r="53" spans="1:23" x14ac:dyDescent="0.75">
      <c r="A53" s="89" t="s">
        <v>210</v>
      </c>
      <c r="B53" s="98">
        <v>3</v>
      </c>
      <c r="C53" s="88"/>
      <c r="D53" s="87" t="s">
        <v>272</v>
      </c>
      <c r="E53" s="99">
        <v>2</v>
      </c>
      <c r="G53" s="89"/>
      <c r="H53" s="88"/>
      <c r="I53" s="88"/>
      <c r="J53" s="87" t="s">
        <v>410</v>
      </c>
      <c r="K53" s="99">
        <v>1</v>
      </c>
      <c r="M53" s="89"/>
      <c r="N53" s="88"/>
      <c r="O53" s="88"/>
      <c r="P53" s="87"/>
      <c r="Q53" s="92"/>
      <c r="S53" s="89"/>
      <c r="T53" s="88"/>
      <c r="U53" s="88"/>
      <c r="V53" s="87"/>
      <c r="W53" s="92"/>
    </row>
    <row r="54" spans="1:23" x14ac:dyDescent="0.75">
      <c r="A54" s="89" t="s">
        <v>211</v>
      </c>
      <c r="B54" s="98">
        <v>1</v>
      </c>
      <c r="C54" s="88"/>
      <c r="D54" s="87" t="s">
        <v>273</v>
      </c>
      <c r="E54" s="99">
        <v>12</v>
      </c>
      <c r="G54" s="89"/>
      <c r="H54" s="88"/>
      <c r="I54" s="88"/>
      <c r="J54" s="87" t="s">
        <v>411</v>
      </c>
      <c r="K54" s="99">
        <v>6</v>
      </c>
      <c r="M54" s="89"/>
      <c r="N54" s="88"/>
      <c r="O54" s="88"/>
      <c r="P54" s="87"/>
      <c r="Q54" s="92"/>
      <c r="S54" s="89"/>
      <c r="T54" s="88"/>
      <c r="U54" s="88"/>
      <c r="V54" s="87"/>
      <c r="W54" s="92"/>
    </row>
    <row r="55" spans="1:23" x14ac:dyDescent="0.75">
      <c r="A55" s="89" t="s">
        <v>212</v>
      </c>
      <c r="B55" s="98">
        <v>2</v>
      </c>
      <c r="C55" s="88"/>
      <c r="D55" s="87" t="s">
        <v>274</v>
      </c>
      <c r="E55" s="99">
        <v>1</v>
      </c>
      <c r="G55" s="89"/>
      <c r="H55" s="88"/>
      <c r="I55" s="88"/>
      <c r="J55" s="87" t="s">
        <v>412</v>
      </c>
      <c r="K55" s="99">
        <v>2</v>
      </c>
      <c r="M55" s="89"/>
      <c r="N55" s="88"/>
      <c r="O55" s="88"/>
      <c r="P55" s="87"/>
      <c r="Q55" s="92"/>
      <c r="S55" s="89"/>
      <c r="T55" s="88"/>
      <c r="U55" s="88"/>
      <c r="V55" s="87"/>
      <c r="W55" s="92"/>
    </row>
    <row r="56" spans="1:23" x14ac:dyDescent="0.75">
      <c r="A56" s="89" t="s">
        <v>213</v>
      </c>
      <c r="B56" s="98">
        <v>2</v>
      </c>
      <c r="C56" s="88"/>
      <c r="D56" s="87" t="s">
        <v>275</v>
      </c>
      <c r="E56" s="99">
        <v>2</v>
      </c>
      <c r="G56" s="89"/>
      <c r="H56" s="88"/>
      <c r="I56" s="88"/>
      <c r="J56" s="87" t="s">
        <v>413</v>
      </c>
      <c r="K56" s="99">
        <v>1</v>
      </c>
      <c r="M56" s="89"/>
      <c r="N56" s="88"/>
      <c r="O56" s="88"/>
      <c r="P56" s="87"/>
      <c r="Q56" s="92"/>
      <c r="S56" s="89"/>
      <c r="T56" s="88"/>
      <c r="U56" s="88"/>
      <c r="V56" s="87"/>
      <c r="W56" s="92"/>
    </row>
    <row r="57" spans="1:23" x14ac:dyDescent="0.75">
      <c r="A57" s="89" t="s">
        <v>214</v>
      </c>
      <c r="B57" s="98">
        <v>27</v>
      </c>
      <c r="C57" s="88"/>
      <c r="D57" s="87" t="s">
        <v>276</v>
      </c>
      <c r="E57" s="99">
        <v>6</v>
      </c>
      <c r="G57" s="89"/>
      <c r="H57" s="88"/>
      <c r="I57" s="88"/>
      <c r="J57" s="87" t="s">
        <v>414</v>
      </c>
      <c r="K57" s="99">
        <v>3</v>
      </c>
      <c r="M57" s="89"/>
      <c r="N57" s="88"/>
      <c r="O57" s="88"/>
      <c r="P57" s="87"/>
      <c r="Q57" s="92"/>
      <c r="S57" s="89"/>
      <c r="T57" s="88"/>
      <c r="U57" s="88"/>
      <c r="V57" s="87"/>
      <c r="W57" s="92"/>
    </row>
    <row r="58" spans="1:23" x14ac:dyDescent="0.75">
      <c r="A58" s="89" t="s">
        <v>215</v>
      </c>
      <c r="B58" s="98">
        <v>1</v>
      </c>
      <c r="C58" s="88"/>
      <c r="D58" s="87" t="s">
        <v>277</v>
      </c>
      <c r="E58" s="99">
        <v>23</v>
      </c>
      <c r="G58" s="89"/>
      <c r="H58" s="88"/>
      <c r="I58" s="88"/>
      <c r="J58" s="87" t="s">
        <v>415</v>
      </c>
      <c r="K58" s="99">
        <v>1</v>
      </c>
      <c r="M58" s="89"/>
      <c r="N58" s="88"/>
      <c r="O58" s="88"/>
      <c r="P58" s="87"/>
      <c r="Q58" s="92"/>
      <c r="S58" s="89"/>
      <c r="T58" s="88"/>
      <c r="U58" s="88"/>
      <c r="V58" s="87"/>
      <c r="W58" s="92"/>
    </row>
    <row r="59" spans="1:23" x14ac:dyDescent="0.75">
      <c r="A59" s="89" t="s">
        <v>216</v>
      </c>
      <c r="B59" s="98">
        <v>3</v>
      </c>
      <c r="C59" s="88"/>
      <c r="D59" s="87" t="s">
        <v>278</v>
      </c>
      <c r="E59" s="99">
        <v>3</v>
      </c>
      <c r="G59" s="89"/>
      <c r="H59" s="88"/>
      <c r="I59" s="88"/>
      <c r="J59" s="87" t="s">
        <v>416</v>
      </c>
      <c r="K59" s="99">
        <v>1</v>
      </c>
      <c r="M59" s="89"/>
      <c r="N59" s="88"/>
      <c r="O59" s="88"/>
      <c r="P59" s="87"/>
      <c r="Q59" s="92"/>
      <c r="S59" s="89"/>
      <c r="T59" s="88"/>
      <c r="U59" s="88"/>
      <c r="V59" s="87"/>
      <c r="W59" s="92"/>
    </row>
    <row r="60" spans="1:23" x14ac:dyDescent="0.75">
      <c r="A60" s="89" t="s">
        <v>217</v>
      </c>
      <c r="B60" s="98">
        <v>6</v>
      </c>
      <c r="C60" s="88"/>
      <c r="D60" s="87" t="s">
        <v>279</v>
      </c>
      <c r="E60" s="99">
        <v>3</v>
      </c>
      <c r="G60" s="89"/>
      <c r="H60" s="88"/>
      <c r="I60" s="88"/>
      <c r="J60" s="87" t="s">
        <v>417</v>
      </c>
      <c r="K60" s="99">
        <v>2</v>
      </c>
      <c r="M60" s="89"/>
      <c r="N60" s="88"/>
      <c r="O60" s="88"/>
      <c r="P60" s="87"/>
      <c r="Q60" s="92"/>
      <c r="S60" s="89"/>
      <c r="T60" s="88"/>
      <c r="U60" s="88"/>
      <c r="V60" s="87"/>
      <c r="W60" s="92"/>
    </row>
    <row r="61" spans="1:23" x14ac:dyDescent="0.75">
      <c r="A61" s="89" t="s">
        <v>218</v>
      </c>
      <c r="B61" s="98">
        <v>4</v>
      </c>
      <c r="C61" s="88"/>
      <c r="D61" s="87" t="s">
        <v>280</v>
      </c>
      <c r="E61" s="99">
        <v>1</v>
      </c>
      <c r="G61" s="89"/>
      <c r="H61" s="88"/>
      <c r="I61" s="88"/>
      <c r="J61" s="87" t="s">
        <v>418</v>
      </c>
      <c r="K61" s="99">
        <v>1</v>
      </c>
      <c r="M61" s="89"/>
      <c r="N61" s="88"/>
      <c r="O61" s="88"/>
      <c r="P61" s="87"/>
      <c r="Q61" s="92"/>
      <c r="S61" s="89"/>
      <c r="T61" s="88"/>
      <c r="U61" s="88"/>
      <c r="V61" s="87"/>
      <c r="W61" s="92"/>
    </row>
    <row r="62" spans="1:23" x14ac:dyDescent="0.75">
      <c r="A62" s="89" t="s">
        <v>219</v>
      </c>
      <c r="B62" s="98">
        <v>1</v>
      </c>
      <c r="C62" s="88"/>
      <c r="D62" s="87" t="s">
        <v>281</v>
      </c>
      <c r="E62" s="99">
        <v>2</v>
      </c>
      <c r="G62" s="89"/>
      <c r="H62" s="88"/>
      <c r="I62" s="88"/>
      <c r="J62" s="87" t="s">
        <v>419</v>
      </c>
      <c r="K62" s="99">
        <v>6</v>
      </c>
      <c r="M62" s="89"/>
      <c r="N62" s="88"/>
      <c r="O62" s="88"/>
      <c r="P62" s="87"/>
      <c r="Q62" s="92"/>
      <c r="S62" s="89"/>
      <c r="T62" s="88"/>
      <c r="U62" s="88"/>
      <c r="V62" s="87"/>
      <c r="W62" s="92"/>
    </row>
    <row r="63" spans="1:23" x14ac:dyDescent="0.75">
      <c r="A63" s="89" t="s">
        <v>220</v>
      </c>
      <c r="B63" s="98">
        <v>1</v>
      </c>
      <c r="C63" s="88"/>
      <c r="D63" s="87" t="s">
        <v>282</v>
      </c>
      <c r="E63" s="99">
        <v>1</v>
      </c>
      <c r="G63" s="89"/>
      <c r="H63" s="88"/>
      <c r="I63" s="88"/>
      <c r="J63" s="87" t="s">
        <v>420</v>
      </c>
      <c r="K63" s="99">
        <v>1</v>
      </c>
      <c r="M63" s="89"/>
      <c r="N63" s="88"/>
      <c r="O63" s="88"/>
      <c r="P63" s="87"/>
      <c r="Q63" s="92"/>
      <c r="S63" s="89"/>
      <c r="T63" s="88"/>
      <c r="U63" s="88"/>
      <c r="V63" s="87"/>
      <c r="W63" s="92"/>
    </row>
    <row r="64" spans="1:23" x14ac:dyDescent="0.75">
      <c r="A64" s="89" t="s">
        <v>221</v>
      </c>
      <c r="B64" s="98">
        <v>3</v>
      </c>
      <c r="C64" s="88"/>
      <c r="D64" s="87" t="s">
        <v>283</v>
      </c>
      <c r="E64" s="99">
        <v>1</v>
      </c>
      <c r="G64" s="89"/>
      <c r="H64" s="88"/>
      <c r="I64" s="88"/>
      <c r="J64" s="87" t="s">
        <v>421</v>
      </c>
      <c r="K64" s="99">
        <v>1</v>
      </c>
      <c r="M64" s="89"/>
      <c r="N64" s="88"/>
      <c r="O64" s="88"/>
      <c r="P64" s="87"/>
      <c r="Q64" s="92"/>
      <c r="S64" s="89"/>
      <c r="T64" s="88"/>
      <c r="U64" s="88"/>
      <c r="V64" s="87"/>
      <c r="W64" s="92"/>
    </row>
    <row r="65" spans="1:23" x14ac:dyDescent="0.75">
      <c r="A65" s="89" t="s">
        <v>222</v>
      </c>
      <c r="B65" s="98">
        <v>2</v>
      </c>
      <c r="C65" s="88"/>
      <c r="D65" s="87" t="s">
        <v>284</v>
      </c>
      <c r="E65" s="99">
        <v>5</v>
      </c>
      <c r="G65" s="89"/>
      <c r="H65" s="88"/>
      <c r="I65" s="88"/>
      <c r="J65" s="87" t="s">
        <v>422</v>
      </c>
      <c r="K65" s="99">
        <v>1</v>
      </c>
      <c r="M65" s="89"/>
      <c r="N65" s="88"/>
      <c r="O65" s="88"/>
      <c r="P65" s="87"/>
      <c r="Q65" s="92"/>
      <c r="S65" s="89"/>
      <c r="T65" s="88"/>
      <c r="U65" s="88"/>
      <c r="V65" s="87"/>
      <c r="W65" s="92"/>
    </row>
    <row r="66" spans="1:23" x14ac:dyDescent="0.75">
      <c r="A66" s="89" t="s">
        <v>223</v>
      </c>
      <c r="B66" s="98">
        <v>1</v>
      </c>
      <c r="C66" s="88"/>
      <c r="D66" s="87" t="s">
        <v>285</v>
      </c>
      <c r="E66" s="99">
        <v>1</v>
      </c>
      <c r="G66" s="89"/>
      <c r="H66" s="88"/>
      <c r="I66" s="88"/>
      <c r="J66" s="87" t="s">
        <v>423</v>
      </c>
      <c r="K66" s="99">
        <v>3</v>
      </c>
      <c r="M66" s="89"/>
      <c r="N66" s="88"/>
      <c r="O66" s="88"/>
      <c r="P66" s="87"/>
      <c r="Q66" s="92"/>
      <c r="S66" s="89"/>
      <c r="T66" s="88"/>
      <c r="U66" s="88"/>
      <c r="V66" s="87"/>
      <c r="W66" s="92"/>
    </row>
    <row r="67" spans="1:23" x14ac:dyDescent="0.75">
      <c r="A67" s="89" t="s">
        <v>224</v>
      </c>
      <c r="B67" s="98">
        <v>1</v>
      </c>
      <c r="C67" s="88"/>
      <c r="D67" s="87" t="s">
        <v>286</v>
      </c>
      <c r="E67" s="99">
        <v>1</v>
      </c>
      <c r="G67" s="89"/>
      <c r="H67" s="88"/>
      <c r="I67" s="88"/>
      <c r="J67" s="87"/>
      <c r="K67" s="92"/>
      <c r="M67" s="89"/>
      <c r="N67" s="88"/>
      <c r="O67" s="88"/>
      <c r="P67" s="87"/>
      <c r="Q67" s="92"/>
      <c r="S67" s="89"/>
      <c r="T67" s="88"/>
      <c r="U67" s="88"/>
      <c r="V67" s="87"/>
      <c r="W67" s="92"/>
    </row>
    <row r="68" spans="1:23" x14ac:dyDescent="0.75">
      <c r="A68" s="89" t="s">
        <v>225</v>
      </c>
      <c r="B68" s="98">
        <v>1</v>
      </c>
      <c r="C68" s="88"/>
      <c r="D68" s="87" t="s">
        <v>287</v>
      </c>
      <c r="E68" s="99">
        <v>1</v>
      </c>
      <c r="G68" s="89"/>
      <c r="H68" s="88"/>
      <c r="I68" s="88"/>
      <c r="J68" s="87"/>
      <c r="K68" s="92"/>
      <c r="M68" s="89"/>
      <c r="N68" s="88"/>
      <c r="O68" s="88"/>
      <c r="P68" s="87"/>
      <c r="Q68" s="92"/>
      <c r="S68" s="89"/>
      <c r="T68" s="88"/>
      <c r="U68" s="88"/>
      <c r="V68" s="87"/>
      <c r="W68" s="92"/>
    </row>
    <row r="69" spans="1:23" x14ac:dyDescent="0.75">
      <c r="A69" s="89" t="s">
        <v>226</v>
      </c>
      <c r="B69" s="98">
        <v>3</v>
      </c>
      <c r="C69" s="88"/>
      <c r="D69" s="87" t="s">
        <v>288</v>
      </c>
      <c r="E69" s="99">
        <v>4</v>
      </c>
      <c r="G69" s="89"/>
      <c r="H69" s="88"/>
      <c r="I69" s="88"/>
      <c r="J69" s="87"/>
      <c r="K69" s="92"/>
      <c r="M69" s="89"/>
      <c r="N69" s="88"/>
      <c r="O69" s="88"/>
      <c r="P69" s="87"/>
      <c r="Q69" s="92"/>
      <c r="S69" s="89"/>
      <c r="T69" s="88"/>
      <c r="U69" s="88"/>
      <c r="V69" s="87"/>
      <c r="W69" s="92"/>
    </row>
    <row r="70" spans="1:23" x14ac:dyDescent="0.75">
      <c r="A70" s="89" t="s">
        <v>214</v>
      </c>
      <c r="B70" s="98">
        <v>1</v>
      </c>
      <c r="C70" s="42"/>
      <c r="D70" s="87" t="s">
        <v>289</v>
      </c>
      <c r="E70" s="99">
        <v>1</v>
      </c>
      <c r="G70" s="36"/>
      <c r="H70" s="42"/>
      <c r="I70" s="42"/>
      <c r="J70" s="87"/>
      <c r="K70" s="92"/>
      <c r="M70" s="36"/>
      <c r="N70" s="42"/>
      <c r="O70" s="42"/>
      <c r="P70" s="87"/>
      <c r="Q70" s="92"/>
      <c r="S70" s="36"/>
      <c r="T70" s="42"/>
      <c r="U70" s="42"/>
      <c r="V70" s="87"/>
      <c r="W70" s="92"/>
    </row>
    <row r="71" spans="1:23" x14ac:dyDescent="0.75">
      <c r="A71" s="36"/>
      <c r="B71" s="44"/>
      <c r="C71" s="42"/>
      <c r="D71" s="87" t="s">
        <v>290</v>
      </c>
      <c r="E71" s="99">
        <v>2</v>
      </c>
      <c r="G71" s="36"/>
      <c r="H71" s="42"/>
      <c r="I71" s="42"/>
      <c r="J71" s="87"/>
      <c r="K71" s="92"/>
      <c r="M71" s="36"/>
      <c r="N71" s="42"/>
      <c r="O71" s="42"/>
      <c r="P71" s="87"/>
      <c r="Q71" s="92"/>
      <c r="S71" s="36"/>
      <c r="T71" s="42"/>
      <c r="U71" s="42"/>
      <c r="V71" s="87"/>
      <c r="W71" s="92"/>
    </row>
    <row r="72" spans="1:23" x14ac:dyDescent="0.75">
      <c r="A72" s="36"/>
      <c r="B72" s="44"/>
      <c r="C72" s="42"/>
      <c r="D72" s="87" t="s">
        <v>291</v>
      </c>
      <c r="E72" s="99">
        <v>1</v>
      </c>
      <c r="G72" s="36"/>
      <c r="H72" s="42"/>
      <c r="I72" s="42"/>
      <c r="J72" s="87"/>
      <c r="K72" s="92"/>
      <c r="M72" s="36"/>
      <c r="N72" s="42"/>
      <c r="O72" s="42"/>
      <c r="P72" s="87"/>
      <c r="Q72" s="92"/>
      <c r="S72" s="36"/>
      <c r="T72" s="42"/>
      <c r="U72" s="42"/>
      <c r="V72" s="87"/>
      <c r="W72" s="92"/>
    </row>
    <row r="73" spans="1:23" x14ac:dyDescent="0.75">
      <c r="A73" s="36"/>
      <c r="B73" s="44"/>
      <c r="C73" s="42"/>
      <c r="D73" s="87" t="s">
        <v>292</v>
      </c>
      <c r="E73" s="99">
        <v>1</v>
      </c>
      <c r="G73" s="36"/>
      <c r="H73" s="42"/>
      <c r="I73" s="42"/>
      <c r="J73" s="87"/>
      <c r="K73" s="92"/>
      <c r="M73" s="36"/>
      <c r="N73" s="42"/>
      <c r="O73" s="42"/>
      <c r="P73" s="87"/>
      <c r="Q73" s="92"/>
      <c r="S73" s="36"/>
      <c r="T73" s="42"/>
      <c r="U73" s="42"/>
      <c r="V73" s="87"/>
      <c r="W73" s="92"/>
    </row>
    <row r="74" spans="1:23" x14ac:dyDescent="0.75">
      <c r="A74" s="36"/>
      <c r="B74" s="44"/>
      <c r="C74" s="42"/>
      <c r="D74" s="87" t="s">
        <v>293</v>
      </c>
      <c r="E74" s="99">
        <v>2</v>
      </c>
      <c r="G74" s="36"/>
      <c r="H74" s="42"/>
      <c r="I74" s="42"/>
      <c r="J74" s="87"/>
      <c r="K74" s="92"/>
      <c r="M74" s="36"/>
      <c r="N74" s="42"/>
      <c r="O74" s="42"/>
      <c r="P74" s="87"/>
      <c r="Q74" s="92"/>
      <c r="S74" s="36"/>
      <c r="T74" s="42"/>
      <c r="U74" s="42"/>
      <c r="V74" s="87"/>
      <c r="W74" s="92"/>
    </row>
    <row r="75" spans="1:23" x14ac:dyDescent="0.75">
      <c r="A75" s="36"/>
      <c r="B75" s="44"/>
      <c r="C75" s="42"/>
      <c r="D75" s="87" t="s">
        <v>294</v>
      </c>
      <c r="E75" s="99">
        <v>1</v>
      </c>
      <c r="G75" s="36"/>
      <c r="H75" s="42"/>
      <c r="I75" s="42"/>
      <c r="J75" s="87"/>
      <c r="K75" s="92"/>
      <c r="M75" s="36"/>
      <c r="N75" s="42"/>
      <c r="O75" s="42"/>
      <c r="P75" s="87"/>
      <c r="Q75" s="92"/>
      <c r="S75" s="36"/>
      <c r="T75" s="42"/>
      <c r="U75" s="42"/>
      <c r="V75" s="87"/>
      <c r="W75" s="92"/>
    </row>
    <row r="76" spans="1:23" x14ac:dyDescent="0.75">
      <c r="A76" s="36"/>
      <c r="B76" s="44"/>
      <c r="C76" s="42"/>
      <c r="D76" s="87" t="s">
        <v>295</v>
      </c>
      <c r="E76" s="99">
        <v>1</v>
      </c>
      <c r="G76" s="36"/>
      <c r="H76" s="42"/>
      <c r="I76" s="42"/>
      <c r="J76" s="87"/>
      <c r="K76" s="92"/>
      <c r="M76" s="36"/>
      <c r="N76" s="42"/>
      <c r="O76" s="42"/>
      <c r="P76" s="87"/>
      <c r="Q76" s="92"/>
      <c r="S76" s="36"/>
      <c r="T76" s="42"/>
      <c r="U76" s="42"/>
      <c r="V76" s="87"/>
      <c r="W76" s="92"/>
    </row>
    <row r="77" spans="1:23" x14ac:dyDescent="0.75">
      <c r="A77" s="36"/>
      <c r="B77" s="44"/>
      <c r="C77" s="42"/>
      <c r="D77" s="87" t="s">
        <v>296</v>
      </c>
      <c r="E77" s="99">
        <v>1</v>
      </c>
      <c r="G77" s="36"/>
      <c r="H77" s="42"/>
      <c r="I77" s="42"/>
      <c r="J77" s="87"/>
      <c r="K77" s="92"/>
      <c r="M77" s="36"/>
      <c r="N77" s="42"/>
      <c r="O77" s="42"/>
      <c r="P77" s="87"/>
      <c r="Q77" s="92"/>
      <c r="S77" s="36"/>
      <c r="T77" s="42"/>
      <c r="U77" s="42"/>
      <c r="V77" s="87"/>
      <c r="W77" s="92"/>
    </row>
    <row r="78" spans="1:23" x14ac:dyDescent="0.75">
      <c r="A78" s="36"/>
      <c r="B78" s="44"/>
      <c r="C78" s="42"/>
      <c r="D78" s="87" t="s">
        <v>297</v>
      </c>
      <c r="E78" s="99">
        <v>5</v>
      </c>
      <c r="G78" s="36"/>
      <c r="H78" s="42"/>
      <c r="I78" s="42"/>
      <c r="J78" s="87"/>
      <c r="K78" s="92"/>
      <c r="M78" s="36"/>
      <c r="N78" s="42"/>
      <c r="O78" s="42"/>
      <c r="P78" s="87"/>
      <c r="Q78" s="92"/>
      <c r="S78" s="36"/>
      <c r="T78" s="42"/>
      <c r="U78" s="42"/>
      <c r="V78" s="87"/>
      <c r="W78" s="92"/>
    </row>
    <row r="79" spans="1:23" x14ac:dyDescent="0.75">
      <c r="A79" s="36"/>
      <c r="B79" s="44"/>
      <c r="C79" s="42"/>
      <c r="D79" s="87" t="s">
        <v>298</v>
      </c>
      <c r="E79" s="99">
        <v>7</v>
      </c>
      <c r="G79" s="36"/>
      <c r="H79" s="42"/>
      <c r="I79" s="42"/>
      <c r="J79" s="87"/>
      <c r="K79" s="92"/>
      <c r="M79" s="36"/>
      <c r="N79" s="42"/>
      <c r="O79" s="42"/>
      <c r="P79" s="87"/>
      <c r="Q79" s="92"/>
      <c r="S79" s="36"/>
      <c r="T79" s="42"/>
      <c r="U79" s="42"/>
      <c r="V79" s="87"/>
      <c r="W79" s="92"/>
    </row>
    <row r="80" spans="1:23" x14ac:dyDescent="0.75">
      <c r="A80" s="36"/>
      <c r="B80" s="44"/>
      <c r="C80" s="42"/>
      <c r="D80" s="87" t="s">
        <v>299</v>
      </c>
      <c r="E80" s="99">
        <v>15</v>
      </c>
      <c r="G80" s="36"/>
      <c r="H80" s="42"/>
      <c r="I80" s="42"/>
      <c r="J80" s="87"/>
      <c r="K80" s="92"/>
      <c r="M80" s="36"/>
      <c r="N80" s="42"/>
      <c r="O80" s="42"/>
      <c r="P80" s="87"/>
      <c r="Q80" s="92"/>
      <c r="S80" s="36"/>
      <c r="T80" s="42"/>
      <c r="U80" s="42"/>
      <c r="V80" s="87"/>
      <c r="W80" s="92"/>
    </row>
    <row r="81" spans="1:23" x14ac:dyDescent="0.75">
      <c r="A81" s="36"/>
      <c r="B81" s="44"/>
      <c r="C81" s="42"/>
      <c r="D81" s="87" t="s">
        <v>300</v>
      </c>
      <c r="E81" s="99">
        <v>1</v>
      </c>
      <c r="G81" s="36"/>
      <c r="H81" s="42"/>
      <c r="I81" s="42"/>
      <c r="J81" s="87"/>
      <c r="K81" s="92"/>
      <c r="M81" s="36"/>
      <c r="N81" s="42"/>
      <c r="O81" s="42"/>
      <c r="P81" s="87"/>
      <c r="Q81" s="92"/>
      <c r="S81" s="36"/>
      <c r="T81" s="42"/>
      <c r="U81" s="42"/>
      <c r="V81" s="87"/>
      <c r="W81" s="92"/>
    </row>
    <row r="82" spans="1:23" x14ac:dyDescent="0.75">
      <c r="A82" s="36"/>
      <c r="B82" s="44"/>
      <c r="C82" s="42"/>
      <c r="D82" s="87" t="s">
        <v>301</v>
      </c>
      <c r="E82" s="99">
        <v>1</v>
      </c>
      <c r="G82" s="36"/>
      <c r="H82" s="42"/>
      <c r="I82" s="42"/>
      <c r="J82" s="87"/>
      <c r="K82" s="92"/>
      <c r="M82" s="36"/>
      <c r="N82" s="42"/>
      <c r="O82" s="42"/>
      <c r="P82" s="87"/>
      <c r="Q82" s="92"/>
      <c r="S82" s="36"/>
      <c r="T82" s="42"/>
      <c r="U82" s="42"/>
      <c r="V82" s="87"/>
      <c r="W82" s="92"/>
    </row>
    <row r="83" spans="1:23" x14ac:dyDescent="0.75">
      <c r="A83" s="36"/>
      <c r="B83" s="44"/>
      <c r="C83" s="42"/>
      <c r="D83" s="87" t="s">
        <v>302</v>
      </c>
      <c r="E83" s="99">
        <v>1</v>
      </c>
      <c r="G83" s="36"/>
      <c r="H83" s="42"/>
      <c r="I83" s="42"/>
      <c r="J83" s="87"/>
      <c r="K83" s="92"/>
      <c r="M83" s="36"/>
      <c r="N83" s="42"/>
      <c r="O83" s="42"/>
      <c r="P83" s="87"/>
      <c r="Q83" s="92"/>
      <c r="S83" s="36"/>
      <c r="T83" s="42"/>
      <c r="U83" s="42"/>
      <c r="V83" s="87"/>
      <c r="W83" s="92"/>
    </row>
    <row r="84" spans="1:23" x14ac:dyDescent="0.75">
      <c r="A84" s="36"/>
      <c r="B84" s="44"/>
      <c r="C84" s="42"/>
      <c r="D84" s="87" t="s">
        <v>303</v>
      </c>
      <c r="E84" s="99">
        <v>4</v>
      </c>
      <c r="G84" s="36"/>
      <c r="H84" s="42"/>
      <c r="I84" s="42"/>
      <c r="J84" s="87"/>
      <c r="K84" s="92"/>
      <c r="M84" s="36"/>
      <c r="N84" s="42"/>
      <c r="O84" s="42"/>
      <c r="P84" s="87"/>
      <c r="Q84" s="92"/>
      <c r="S84" s="36"/>
      <c r="T84" s="42"/>
      <c r="U84" s="42"/>
      <c r="V84" s="87"/>
      <c r="W84" s="92"/>
    </row>
    <row r="85" spans="1:23" x14ac:dyDescent="0.75">
      <c r="A85" s="36"/>
      <c r="B85" s="44"/>
      <c r="C85" s="42"/>
      <c r="D85" s="87" t="s">
        <v>304</v>
      </c>
      <c r="E85" s="99">
        <v>1</v>
      </c>
      <c r="G85" s="36"/>
      <c r="H85" s="42"/>
      <c r="I85" s="42"/>
      <c r="J85" s="87"/>
      <c r="K85" s="92"/>
      <c r="M85" s="36"/>
      <c r="N85" s="42"/>
      <c r="O85" s="42"/>
      <c r="P85" s="87"/>
      <c r="Q85" s="92"/>
      <c r="S85" s="36"/>
      <c r="T85" s="42"/>
      <c r="U85" s="42"/>
      <c r="V85" s="87"/>
      <c r="W85" s="92"/>
    </row>
    <row r="86" spans="1:23" x14ac:dyDescent="0.75">
      <c r="A86" s="36"/>
      <c r="B86" s="44"/>
      <c r="C86" s="42"/>
      <c r="D86" s="87" t="s">
        <v>305</v>
      </c>
      <c r="E86" s="99">
        <v>1</v>
      </c>
      <c r="G86" s="36"/>
      <c r="H86" s="42"/>
      <c r="I86" s="42"/>
      <c r="J86" s="87"/>
      <c r="K86" s="92"/>
      <c r="M86" s="36"/>
      <c r="N86" s="42"/>
      <c r="O86" s="42"/>
      <c r="P86" s="87"/>
      <c r="Q86" s="92"/>
      <c r="S86" s="36"/>
      <c r="T86" s="42"/>
      <c r="U86" s="42"/>
      <c r="V86" s="87"/>
      <c r="W86" s="92"/>
    </row>
    <row r="87" spans="1:23" x14ac:dyDescent="0.75">
      <c r="A87" s="36"/>
      <c r="B87" s="44"/>
      <c r="C87" s="42"/>
      <c r="D87" s="87" t="s">
        <v>306</v>
      </c>
      <c r="E87" s="99">
        <v>2</v>
      </c>
      <c r="G87" s="36"/>
      <c r="H87" s="42"/>
      <c r="I87" s="42"/>
      <c r="J87" s="87"/>
      <c r="K87" s="92"/>
      <c r="M87" s="36"/>
      <c r="N87" s="42"/>
      <c r="O87" s="42"/>
      <c r="P87" s="87"/>
      <c r="Q87" s="92"/>
      <c r="S87" s="36"/>
      <c r="T87" s="42"/>
      <c r="U87" s="42"/>
      <c r="V87" s="87"/>
      <c r="W87" s="92"/>
    </row>
    <row r="88" spans="1:23" x14ac:dyDescent="0.75">
      <c r="A88" s="36"/>
      <c r="B88" s="44"/>
      <c r="C88" s="42"/>
      <c r="D88" s="87" t="s">
        <v>307</v>
      </c>
      <c r="E88" s="99">
        <v>2</v>
      </c>
      <c r="G88" s="36"/>
      <c r="H88" s="42"/>
      <c r="I88" s="42"/>
      <c r="J88" s="87"/>
      <c r="K88" s="92"/>
      <c r="M88" s="36"/>
      <c r="N88" s="42"/>
      <c r="O88" s="42"/>
      <c r="P88" s="87"/>
      <c r="Q88" s="92"/>
      <c r="S88" s="36"/>
      <c r="T88" s="42"/>
      <c r="U88" s="42"/>
      <c r="V88" s="87"/>
      <c r="W88" s="92"/>
    </row>
    <row r="89" spans="1:23" x14ac:dyDescent="0.75">
      <c r="A89" s="36"/>
      <c r="B89" s="44"/>
      <c r="C89" s="42"/>
      <c r="D89" s="87" t="s">
        <v>308</v>
      </c>
      <c r="E89" s="99">
        <v>3</v>
      </c>
      <c r="G89" s="36"/>
      <c r="H89" s="42"/>
      <c r="I89" s="42"/>
      <c r="J89" s="87"/>
      <c r="K89" s="92"/>
      <c r="M89" s="36"/>
      <c r="N89" s="42"/>
      <c r="O89" s="42"/>
      <c r="P89" s="87"/>
      <c r="Q89" s="92"/>
      <c r="S89" s="36"/>
      <c r="T89" s="42"/>
      <c r="U89" s="42"/>
      <c r="V89" s="87"/>
      <c r="W89" s="92"/>
    </row>
    <row r="90" spans="1:23" x14ac:dyDescent="0.75">
      <c r="A90" s="100" t="s">
        <v>89</v>
      </c>
      <c r="B90" s="100">
        <f>SUM(B8:B89)</f>
        <v>178</v>
      </c>
      <c r="C90" s="100"/>
      <c r="D90" s="100" t="s">
        <v>89</v>
      </c>
      <c r="E90" s="94">
        <f>SUM(E8:E89)</f>
        <v>336</v>
      </c>
      <c r="F90" s="1"/>
      <c r="G90" s="100" t="s">
        <v>89</v>
      </c>
      <c r="H90" s="100">
        <f>SUM(H8:H89)</f>
        <v>0</v>
      </c>
      <c r="I90" s="100"/>
      <c r="J90" s="100" t="s">
        <v>89</v>
      </c>
      <c r="K90" s="94">
        <f>SUM(K8:K89)</f>
        <v>158</v>
      </c>
      <c r="L90" s="1"/>
      <c r="M90" s="100" t="s">
        <v>89</v>
      </c>
      <c r="N90" s="100">
        <f>SUM(N8:N89)</f>
        <v>109</v>
      </c>
      <c r="O90" s="100"/>
      <c r="P90" s="100" t="s">
        <v>89</v>
      </c>
      <c r="Q90" s="94">
        <f>SUM(Q8:Q89)</f>
        <v>28</v>
      </c>
      <c r="R90" s="1"/>
      <c r="S90" s="100" t="s">
        <v>89</v>
      </c>
      <c r="T90" s="100">
        <f>SUM(T8:T89)</f>
        <v>0</v>
      </c>
      <c r="U90" s="100"/>
      <c r="V90" s="100" t="s">
        <v>89</v>
      </c>
      <c r="W90" s="94">
        <f>SUM(W8:W89)</f>
        <v>92</v>
      </c>
    </row>
    <row r="91" spans="1:23" x14ac:dyDescent="0.75">
      <c r="A91" s="34"/>
      <c r="B91" s="100"/>
      <c r="C91" s="100"/>
      <c r="D91" s="100"/>
      <c r="E91" s="94"/>
      <c r="F91" s="1"/>
      <c r="G91" s="34"/>
      <c r="H91" s="100"/>
      <c r="I91" s="100"/>
      <c r="J91" s="100"/>
      <c r="K91" s="94"/>
      <c r="L91" s="1"/>
      <c r="M91" s="34"/>
      <c r="N91" s="100"/>
      <c r="O91" s="100"/>
      <c r="P91" s="100"/>
      <c r="Q91" s="94"/>
      <c r="R91" s="1"/>
      <c r="S91" s="34"/>
      <c r="T91" s="100"/>
      <c r="U91" s="100"/>
      <c r="V91" s="100"/>
      <c r="W91" s="94"/>
    </row>
    <row r="92" spans="1:23" x14ac:dyDescent="0.75">
      <c r="A92" s="34"/>
      <c r="B92" s="100"/>
      <c r="C92" s="100"/>
      <c r="D92" s="101" t="s">
        <v>312</v>
      </c>
      <c r="E92" s="94">
        <f>B90+E90</f>
        <v>514</v>
      </c>
      <c r="F92" s="1"/>
      <c r="G92" s="34"/>
      <c r="H92" s="100"/>
      <c r="I92" s="100"/>
      <c r="J92" s="101" t="s">
        <v>312</v>
      </c>
      <c r="K92" s="94">
        <f>H90+K90</f>
        <v>158</v>
      </c>
      <c r="L92" s="1"/>
      <c r="M92" s="34"/>
      <c r="N92" s="100"/>
      <c r="O92" s="100"/>
      <c r="P92" s="101" t="s">
        <v>312</v>
      </c>
      <c r="Q92" s="94">
        <f>N90+Q90</f>
        <v>137</v>
      </c>
      <c r="R92" s="1"/>
      <c r="S92" s="34"/>
      <c r="T92" s="100"/>
      <c r="U92" s="100"/>
      <c r="V92" s="101" t="s">
        <v>312</v>
      </c>
      <c r="W92" s="94">
        <f>T90+W90</f>
        <v>92</v>
      </c>
    </row>
    <row r="93" spans="1:23" x14ac:dyDescent="0.75">
      <c r="A93" s="34"/>
      <c r="B93" s="100"/>
      <c r="C93" s="100"/>
      <c r="D93" s="101" t="s">
        <v>313</v>
      </c>
      <c r="E93" s="105">
        <f>B90/E92</f>
        <v>0.34630350194552528</v>
      </c>
      <c r="F93" s="1"/>
      <c r="G93" s="34"/>
      <c r="H93" s="100"/>
      <c r="I93" s="100"/>
      <c r="J93" s="101" t="s">
        <v>427</v>
      </c>
      <c r="K93" s="105">
        <f>H90/K92</f>
        <v>0</v>
      </c>
      <c r="L93" s="1"/>
      <c r="M93" s="34"/>
      <c r="N93" s="100"/>
      <c r="O93" s="100"/>
      <c r="P93" s="101" t="s">
        <v>426</v>
      </c>
      <c r="Q93" s="105">
        <f>N90/Q92</f>
        <v>0.79562043795620441</v>
      </c>
      <c r="R93" s="1"/>
      <c r="S93" s="34"/>
      <c r="T93" s="100"/>
      <c r="U93" s="100"/>
      <c r="V93" s="101" t="s">
        <v>426</v>
      </c>
      <c r="W93" s="105">
        <f>T90/W92</f>
        <v>0</v>
      </c>
    </row>
    <row r="94" spans="1:23" x14ac:dyDescent="0.75">
      <c r="A94" s="102"/>
      <c r="B94" s="103"/>
      <c r="C94" s="103"/>
      <c r="D94" s="104" t="s">
        <v>314</v>
      </c>
      <c r="E94" s="106">
        <f>E90/E92</f>
        <v>0.65369649805447472</v>
      </c>
      <c r="F94" s="1"/>
      <c r="G94" s="102"/>
      <c r="H94" s="103"/>
      <c r="I94" s="103"/>
      <c r="J94" s="104" t="s">
        <v>314</v>
      </c>
      <c r="K94" s="106">
        <f>K90/K92</f>
        <v>1</v>
      </c>
      <c r="L94" s="1"/>
      <c r="M94" s="102"/>
      <c r="N94" s="103"/>
      <c r="O94" s="103"/>
      <c r="P94" s="104" t="s">
        <v>314</v>
      </c>
      <c r="Q94" s="106">
        <f>Q90/Q92</f>
        <v>0.20437956204379562</v>
      </c>
      <c r="R94" s="1"/>
      <c r="S94" s="102"/>
      <c r="T94" s="103"/>
      <c r="U94" s="103"/>
      <c r="V94" s="104" t="s">
        <v>314</v>
      </c>
      <c r="W94" s="106">
        <f>W90/W92</f>
        <v>1</v>
      </c>
    </row>
    <row r="96" spans="1:23" x14ac:dyDescent="0.75">
      <c r="V96" s="122" t="s">
        <v>439</v>
      </c>
      <c r="W96" s="124"/>
    </row>
    <row r="97" spans="22:23" x14ac:dyDescent="0.75">
      <c r="V97" s="93" t="s">
        <v>433</v>
      </c>
      <c r="W97" s="94">
        <f>T90+N90+H90+B90</f>
        <v>287</v>
      </c>
    </row>
    <row r="98" spans="22:23" x14ac:dyDescent="0.75">
      <c r="V98" s="93" t="s">
        <v>440</v>
      </c>
      <c r="W98" s="94">
        <f>W90+Q90+K90+E90</f>
        <v>614</v>
      </c>
    </row>
    <row r="99" spans="22:23" x14ac:dyDescent="0.75">
      <c r="V99" s="93" t="s">
        <v>312</v>
      </c>
      <c r="W99" s="94">
        <f>W90+T90+Q90+N90+K90+H90+E90+B90</f>
        <v>901</v>
      </c>
    </row>
    <row r="100" spans="22:23" x14ac:dyDescent="0.75">
      <c r="V100" s="93" t="s">
        <v>434</v>
      </c>
      <c r="W100" s="105">
        <f>W97/W99</f>
        <v>0.31853496115427304</v>
      </c>
    </row>
    <row r="101" spans="22:23" x14ac:dyDescent="0.75">
      <c r="V101" s="95" t="s">
        <v>314</v>
      </c>
      <c r="W101" s="106">
        <f>W98/W99</f>
        <v>0.68146503884572696</v>
      </c>
    </row>
    <row r="102" spans="22:23" x14ac:dyDescent="0.75">
      <c r="V102" s="131" t="s">
        <v>441</v>
      </c>
      <c r="W102" s="132"/>
    </row>
    <row r="103" spans="22:23" x14ac:dyDescent="0.75">
      <c r="V103" s="93" t="s">
        <v>443</v>
      </c>
      <c r="W103" s="107">
        <v>4.0368271954674219E-2</v>
      </c>
    </row>
    <row r="104" spans="22:23" x14ac:dyDescent="0.75">
      <c r="V104" s="95" t="s">
        <v>442</v>
      </c>
      <c r="W104" s="108">
        <f>'[1]2016 Data and Pivot'!AJ38</f>
        <v>9.0651558073654395E-2</v>
      </c>
    </row>
  </sheetData>
  <mergeCells count="14">
    <mergeCell ref="M5:Q5"/>
    <mergeCell ref="M6:N6"/>
    <mergeCell ref="P6:Q6"/>
    <mergeCell ref="A6:B6"/>
    <mergeCell ref="D6:E6"/>
    <mergeCell ref="A5:E5"/>
    <mergeCell ref="G5:K5"/>
    <mergeCell ref="G6:H6"/>
    <mergeCell ref="J6:K6"/>
    <mergeCell ref="S5:W5"/>
    <mergeCell ref="S6:T6"/>
    <mergeCell ref="V6:W6"/>
    <mergeCell ref="V96:W96"/>
    <mergeCell ref="V102:W102"/>
  </mergeCells>
  <pageMargins left="0.7" right="0.7" top="0.75" bottom="0.75" header="0.3" footer="0.3"/>
  <pageSetup scale="3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Summary</vt:lpstr>
      <vt:lpstr>Response Projection</vt:lpstr>
      <vt:lpstr>2016 UP Billed Data</vt:lpstr>
      <vt:lpstr>2016 UP Responses</vt:lpstr>
      <vt:lpstr>'2016 UP Billed Data'!Print_Area</vt:lpstr>
      <vt:lpstr>'Response Projection'!Print_Area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M. Worden</dc:creator>
  <cp:lastModifiedBy>Albert Vagnozzi</cp:lastModifiedBy>
  <cp:lastPrinted>2018-03-25T20:58:47Z</cp:lastPrinted>
  <dcterms:created xsi:type="dcterms:W3CDTF">2017-09-06T19:07:41Z</dcterms:created>
  <dcterms:modified xsi:type="dcterms:W3CDTF">2018-04-05T23:20:46Z</dcterms:modified>
</cp:coreProperties>
</file>